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20475" windowHeight="12345" activeTab="1"/>
  </bookViews>
  <sheets>
    <sheet name="Team names" sheetId="1" r:id="rId1"/>
    <sheet name="Results  sheet" sheetId="2" r:id="rId2"/>
    <sheet name="Result chart" sheetId="3" r:id="rId3"/>
    <sheet name="Total Laps chart" sheetId="4" r:id="rId4"/>
    <sheet name="Lap Gap chart" sheetId="5" r:id="rId5"/>
    <sheet name="Team Views" sheetId="6" r:id="rId6"/>
  </sheets>
  <definedNames/>
  <calcPr fullCalcOnLoad="1"/>
</workbook>
</file>

<file path=xl/sharedStrings.xml><?xml version="1.0" encoding="utf-8"?>
<sst xmlns="http://schemas.openxmlformats.org/spreadsheetml/2006/main" count="731" uniqueCount="107">
  <si>
    <t>Total</t>
  </si>
  <si>
    <t>Wellington A</t>
  </si>
  <si>
    <t>NPSR Dragons</t>
  </si>
  <si>
    <t>Totals</t>
  </si>
  <si>
    <t>Ranking</t>
  </si>
  <si>
    <t>Place</t>
  </si>
  <si>
    <t>Lane &amp; driver</t>
  </si>
  <si>
    <t>Gap to next place</t>
  </si>
  <si>
    <t>Best</t>
  </si>
  <si>
    <t>O/All</t>
  </si>
  <si>
    <t>gap</t>
  </si>
  <si>
    <t>Ht 1</t>
  </si>
  <si>
    <t>Ht 2</t>
  </si>
  <si>
    <t>Ht 3</t>
  </si>
  <si>
    <t>Ht 4</t>
  </si>
  <si>
    <t>Ht 5</t>
  </si>
  <si>
    <t>Ht 6</t>
  </si>
  <si>
    <t>Ht 7</t>
  </si>
  <si>
    <t>Ht 8</t>
  </si>
  <si>
    <t>Ht 9</t>
  </si>
  <si>
    <t>Ht 10</t>
  </si>
  <si>
    <t>Ht 11</t>
  </si>
  <si>
    <t>Ht 12</t>
  </si>
  <si>
    <t>Ht 13</t>
  </si>
  <si>
    <t>Ht 14</t>
  </si>
  <si>
    <t>Ht 15</t>
  </si>
  <si>
    <t>Ht 16</t>
  </si>
  <si>
    <t>Ht 17</t>
  </si>
  <si>
    <t>Ht 18</t>
  </si>
  <si>
    <t>Ht 19</t>
  </si>
  <si>
    <t>Ht 20</t>
  </si>
  <si>
    <t>Ht 21</t>
  </si>
  <si>
    <t>Ht 22</t>
  </si>
  <si>
    <t>Ht 23</t>
  </si>
  <si>
    <t>Ht 24</t>
  </si>
  <si>
    <r>
      <t>Team Kiwi, 111:</t>
    </r>
    <r>
      <rPr>
        <sz val="12"/>
        <rFont val="Verdana"/>
        <family val="2"/>
      </rPr>
      <t xml:space="preserve">                  </t>
    </r>
  </si>
  <si>
    <r>
      <t>NPSR Dragons:</t>
    </r>
    <r>
      <rPr>
        <sz val="12"/>
        <rFont val="Verdana"/>
        <family val="2"/>
      </rPr>
      <t>               </t>
    </r>
  </si>
  <si>
    <r>
      <t>Wellington A:</t>
    </r>
    <r>
      <rPr>
        <sz val="12"/>
        <rFont val="Verdana"/>
        <family val="2"/>
      </rPr>
      <t>           </t>
    </r>
  </si>
  <si>
    <r>
      <t>NZ All-Stars:</t>
    </r>
    <r>
      <rPr>
        <sz val="12"/>
        <rFont val="Verdana"/>
        <family val="2"/>
      </rPr>
      <t>    </t>
    </r>
  </si>
  <si>
    <t>Night Session of 3 hours</t>
  </si>
  <si>
    <t>Gaps to next place</t>
  </si>
  <si>
    <t>Team Kiwi 111</t>
  </si>
  <si>
    <t>Blenheim</t>
  </si>
  <si>
    <t>NZ All Stars</t>
  </si>
  <si>
    <t>NZSCA 12 Hour Endurance race - Wellington Slot Car Club Petone New Zealand - 12th March 2011</t>
  </si>
  <si>
    <t>Tim Moody, Simon Moody, Ron Thorton, Paul Belchambers</t>
  </si>
  <si>
    <t>Chris Wong, Alan Lee, Chas Le Breton, Paul Le Breton</t>
  </si>
  <si>
    <t>Chris Dillon, Keith Cheeseman, Gill Andrews, Paul de Latour, Russell Levy</t>
  </si>
  <si>
    <t xml:space="preserve"> Kieran Dale,  Paul Caplan, Steve Murrey, John Crothers </t>
  </si>
  <si>
    <t xml:space="preserve">Neil Bidwell, Nigel Boyce, Anthony Schroder, Chris Parkes </t>
  </si>
  <si>
    <t>Graeme Saxton, Garry Ferguson, Sefton Davis, Graeme Mitchell</t>
  </si>
  <si>
    <t>Blenheim:</t>
  </si>
  <si>
    <t>Pitlane - Dunedin:</t>
  </si>
  <si>
    <t>Pitlane - Dunedin</t>
  </si>
  <si>
    <t>Gap to 1st</t>
  </si>
  <si>
    <t>Garry</t>
  </si>
  <si>
    <t>Graeme M</t>
  </si>
  <si>
    <t>Sefton</t>
  </si>
  <si>
    <t>Graeme S</t>
  </si>
  <si>
    <t>sixth</t>
  </si>
  <si>
    <t>Chris</t>
  </si>
  <si>
    <t>Paul</t>
  </si>
  <si>
    <t>Alan</t>
  </si>
  <si>
    <t>Charles</t>
  </si>
  <si>
    <t xml:space="preserve">Paul </t>
  </si>
  <si>
    <t>Keith</t>
  </si>
  <si>
    <t>Russell</t>
  </si>
  <si>
    <t>Gill</t>
  </si>
  <si>
    <t>Kieran</t>
  </si>
  <si>
    <t>Steve</t>
  </si>
  <si>
    <t>John</t>
  </si>
  <si>
    <t>Ron</t>
  </si>
  <si>
    <t>Tim</t>
  </si>
  <si>
    <t>Simon</t>
  </si>
  <si>
    <t>Pul</t>
  </si>
  <si>
    <t>Neil</t>
  </si>
  <si>
    <t>Nigel</t>
  </si>
  <si>
    <t>Ant</t>
  </si>
  <si>
    <t>12 March 2011 12 Hour Endurance race - Wellington Slot Car Club Petone New Zealand</t>
  </si>
  <si>
    <t>Total Laps</t>
  </si>
  <si>
    <t>1st</t>
  </si>
  <si>
    <t>O</t>
  </si>
  <si>
    <t>Overall Placing</t>
  </si>
  <si>
    <t>2nd</t>
  </si>
  <si>
    <t>3rd</t>
  </si>
  <si>
    <t>4th</t>
  </si>
  <si>
    <t>5th</t>
  </si>
  <si>
    <t>6th</t>
  </si>
  <si>
    <t>Gap</t>
  </si>
  <si>
    <t>to place</t>
  </si>
  <si>
    <t>above</t>
  </si>
  <si>
    <t>place</t>
  </si>
  <si>
    <t>to first</t>
  </si>
  <si>
    <t>Night</t>
  </si>
  <si>
    <t xml:space="preserve"> drive</t>
  </si>
  <si>
    <t>hours</t>
  </si>
  <si>
    <t>Team Kiwi</t>
  </si>
  <si>
    <t>Pitlane Dunedin</t>
  </si>
  <si>
    <t>T</t>
  </si>
  <si>
    <t>A</t>
  </si>
  <si>
    <t>L</t>
  </si>
  <si>
    <t>B</t>
  </si>
  <si>
    <t>E</t>
  </si>
  <si>
    <t>S</t>
  </si>
  <si>
    <t>M</t>
  </si>
  <si>
    <t>D</t>
  </si>
  <si>
    <t>Consistency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</si>
</sst>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_-;\-* #,##0.0_-;_-* &quot;-&quot;??_-;_-@_-"/>
    <numFmt numFmtId="177" formatCode="_-* #,##0_-;\-* #,##0_-;_-* &quot;-&quot;??_-;_-@_-"/>
  </numFmts>
  <fonts count="59">
    <font>
      <sz val="10"/>
      <name val="Arial"/>
      <family val="0"/>
    </font>
    <font>
      <sz val="8"/>
      <name val="Arial"/>
      <family val="0"/>
    </font>
    <font>
      <b/>
      <sz val="12"/>
      <name val="Verdana"/>
      <family val="2"/>
    </font>
    <font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0"/>
    </font>
    <font>
      <sz val="9.25"/>
      <color indexed="8"/>
      <name val="Arial"/>
      <family val="0"/>
    </font>
    <font>
      <sz val="8.5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b/>
      <sz val="12.85"/>
      <color indexed="8"/>
      <name val="Arial"/>
      <family val="0"/>
    </font>
    <font>
      <sz val="10"/>
      <color indexed="8"/>
      <name val="Calibri"/>
      <family val="0"/>
    </font>
    <font>
      <b/>
      <sz val="12"/>
      <color indexed="9"/>
      <name val="Verdana"/>
      <family val="0"/>
    </font>
    <font>
      <sz val="12"/>
      <color indexed="9"/>
      <name val="Verdana"/>
      <family val="0"/>
    </font>
    <font>
      <b/>
      <sz val="10"/>
      <name val="Verdana"/>
      <family val="2"/>
    </font>
    <font>
      <b/>
      <sz val="10"/>
      <name val="Arial"/>
      <family val="0"/>
    </font>
    <font>
      <i/>
      <sz val="10"/>
      <name val="Arial"/>
      <family val="2"/>
    </font>
    <font>
      <b/>
      <sz val="14"/>
      <name val="Verdana"/>
      <family val="0"/>
    </font>
    <font>
      <sz val="10"/>
      <name val="Verdana"/>
      <family val="0"/>
    </font>
    <font>
      <b/>
      <sz val="10"/>
      <color indexed="9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8"/>
      <color indexed="8"/>
      <name val="Arial"/>
      <family val="0"/>
    </font>
    <font>
      <b/>
      <sz val="24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8" borderId="15" xfId="0" applyFont="1" applyFill="1" applyBorder="1" applyAlignment="1">
      <alignment/>
    </xf>
    <xf numFmtId="0" fontId="3" fillId="39" borderId="15" xfId="0" applyFont="1" applyFill="1" applyBorder="1" applyAlignment="1">
      <alignment/>
    </xf>
    <xf numFmtId="0" fontId="3" fillId="40" borderId="15" xfId="0" applyFont="1" applyFill="1" applyBorder="1" applyAlignment="1">
      <alignment/>
    </xf>
    <xf numFmtId="0" fontId="3" fillId="41" borderId="15" xfId="0" applyFont="1" applyFill="1" applyBorder="1" applyAlignment="1">
      <alignment/>
    </xf>
    <xf numFmtId="0" fontId="14" fillId="42" borderId="15" xfId="0" applyFont="1" applyFill="1" applyBorder="1" applyAlignment="1">
      <alignment/>
    </xf>
    <xf numFmtId="0" fontId="3" fillId="43" borderId="15" xfId="0" applyFont="1" applyFill="1" applyBorder="1" applyAlignment="1">
      <alignment/>
    </xf>
    <xf numFmtId="0" fontId="3" fillId="37" borderId="16" xfId="0" applyFont="1" applyFill="1" applyBorder="1" applyAlignment="1">
      <alignment horizontal="center"/>
    </xf>
    <xf numFmtId="0" fontId="2" fillId="44" borderId="17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77" fontId="3" fillId="0" borderId="20" xfId="42" applyNumberFormat="1" applyFont="1" applyBorder="1" applyAlignment="1">
      <alignment/>
    </xf>
    <xf numFmtId="0" fontId="3" fillId="45" borderId="23" xfId="0" applyFont="1" applyFill="1" applyBorder="1" applyAlignment="1">
      <alignment/>
    </xf>
    <xf numFmtId="0" fontId="3" fillId="45" borderId="24" xfId="0" applyFont="1" applyFill="1" applyBorder="1" applyAlignment="1">
      <alignment/>
    </xf>
    <xf numFmtId="0" fontId="3" fillId="45" borderId="25" xfId="0" applyFont="1" applyFill="1" applyBorder="1" applyAlignment="1">
      <alignment/>
    </xf>
    <xf numFmtId="0" fontId="3" fillId="45" borderId="26" xfId="0" applyFont="1" applyFill="1" applyBorder="1" applyAlignment="1">
      <alignment/>
    </xf>
    <xf numFmtId="0" fontId="3" fillId="45" borderId="27" xfId="0" applyFont="1" applyFill="1" applyBorder="1" applyAlignment="1">
      <alignment/>
    </xf>
    <xf numFmtId="177" fontId="3" fillId="0" borderId="25" xfId="42" applyNumberFormat="1" applyFont="1" applyBorder="1" applyAlignment="1">
      <alignment/>
    </xf>
    <xf numFmtId="177" fontId="3" fillId="0" borderId="26" xfId="42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177" fontId="3" fillId="0" borderId="35" xfId="42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/>
    </xf>
    <xf numFmtId="177" fontId="3" fillId="0" borderId="0" xfId="42" applyNumberFormat="1" applyFont="1" applyAlignment="1">
      <alignment/>
    </xf>
    <xf numFmtId="0" fontId="14" fillId="42" borderId="38" xfId="0" applyFont="1" applyFill="1" applyBorder="1" applyAlignment="1">
      <alignment/>
    </xf>
    <xf numFmtId="0" fontId="3" fillId="43" borderId="16" xfId="0" applyFont="1" applyFill="1" applyBorder="1" applyAlignment="1">
      <alignment/>
    </xf>
    <xf numFmtId="0" fontId="14" fillId="42" borderId="17" xfId="0" applyFont="1" applyFill="1" applyBorder="1" applyAlignment="1">
      <alignment/>
    </xf>
    <xf numFmtId="0" fontId="3" fillId="43" borderId="39" xfId="0" applyFont="1" applyFill="1" applyBorder="1" applyAlignment="1">
      <alignment/>
    </xf>
    <xf numFmtId="0" fontId="3" fillId="35" borderId="23" xfId="0" applyFont="1" applyFill="1" applyBorder="1" applyAlignment="1">
      <alignment/>
    </xf>
    <xf numFmtId="0" fontId="3" fillId="35" borderId="24" xfId="0" applyFont="1" applyFill="1" applyBorder="1" applyAlignment="1">
      <alignment/>
    </xf>
    <xf numFmtId="0" fontId="3" fillId="35" borderId="25" xfId="0" applyFont="1" applyFill="1" applyBorder="1" applyAlignment="1">
      <alignment/>
    </xf>
    <xf numFmtId="0" fontId="3" fillId="35" borderId="26" xfId="0" applyFont="1" applyFill="1" applyBorder="1" applyAlignment="1">
      <alignment/>
    </xf>
    <xf numFmtId="0" fontId="3" fillId="35" borderId="27" xfId="0" applyFont="1" applyFill="1" applyBorder="1" applyAlignment="1">
      <alignment/>
    </xf>
    <xf numFmtId="0" fontId="3" fillId="38" borderId="38" xfId="0" applyFont="1" applyFill="1" applyBorder="1" applyAlignment="1">
      <alignment/>
    </xf>
    <xf numFmtId="0" fontId="3" fillId="39" borderId="16" xfId="0" applyFont="1" applyFill="1" applyBorder="1" applyAlignment="1">
      <alignment/>
    </xf>
    <xf numFmtId="0" fontId="3" fillId="38" borderId="17" xfId="0" applyFont="1" applyFill="1" applyBorder="1" applyAlignment="1">
      <alignment/>
    </xf>
    <xf numFmtId="0" fontId="3" fillId="39" borderId="39" xfId="0" applyFont="1" applyFill="1" applyBorder="1" applyAlignment="1">
      <alignment/>
    </xf>
    <xf numFmtId="0" fontId="3" fillId="46" borderId="23" xfId="0" applyFont="1" applyFill="1" applyBorder="1" applyAlignment="1">
      <alignment/>
    </xf>
    <xf numFmtId="0" fontId="3" fillId="46" borderId="24" xfId="0" applyFont="1" applyFill="1" applyBorder="1" applyAlignment="1">
      <alignment/>
    </xf>
    <xf numFmtId="0" fontId="3" fillId="46" borderId="25" xfId="0" applyFont="1" applyFill="1" applyBorder="1" applyAlignment="1">
      <alignment/>
    </xf>
    <xf numFmtId="0" fontId="3" fillId="46" borderId="26" xfId="0" applyFont="1" applyFill="1" applyBorder="1" applyAlignment="1">
      <alignment/>
    </xf>
    <xf numFmtId="0" fontId="3" fillId="46" borderId="27" xfId="0" applyFont="1" applyFill="1" applyBorder="1" applyAlignment="1">
      <alignment/>
    </xf>
    <xf numFmtId="0" fontId="3" fillId="0" borderId="40" xfId="0" applyFont="1" applyBorder="1" applyAlignment="1">
      <alignment horizontal="right" vertical="center" wrapText="1"/>
    </xf>
    <xf numFmtId="177" fontId="3" fillId="0" borderId="0" xfId="42" applyNumberFormat="1" applyFont="1" applyBorder="1" applyAlignment="1">
      <alignment/>
    </xf>
    <xf numFmtId="0" fontId="3" fillId="41" borderId="38" xfId="0" applyFont="1" applyFill="1" applyBorder="1" applyAlignment="1">
      <alignment/>
    </xf>
    <xf numFmtId="0" fontId="14" fillId="42" borderId="16" xfId="0" applyFont="1" applyFill="1" applyBorder="1" applyAlignment="1">
      <alignment/>
    </xf>
    <xf numFmtId="0" fontId="3" fillId="41" borderId="17" xfId="0" applyFont="1" applyFill="1" applyBorder="1" applyAlignment="1">
      <alignment/>
    </xf>
    <xf numFmtId="0" fontId="14" fillId="42" borderId="39" xfId="0" applyFont="1" applyFill="1" applyBorder="1" applyAlignment="1">
      <alignment/>
    </xf>
    <xf numFmtId="0" fontId="3" fillId="41" borderId="23" xfId="0" applyFont="1" applyFill="1" applyBorder="1" applyAlignment="1">
      <alignment/>
    </xf>
    <xf numFmtId="0" fontId="3" fillId="41" borderId="24" xfId="0" applyFont="1" applyFill="1" applyBorder="1" applyAlignment="1">
      <alignment/>
    </xf>
    <xf numFmtId="0" fontId="3" fillId="41" borderId="25" xfId="0" applyFont="1" applyFill="1" applyBorder="1" applyAlignment="1">
      <alignment/>
    </xf>
    <xf numFmtId="0" fontId="3" fillId="41" borderId="26" xfId="0" applyFont="1" applyFill="1" applyBorder="1" applyAlignment="1">
      <alignment/>
    </xf>
    <xf numFmtId="0" fontId="3" fillId="41" borderId="27" xfId="0" applyFont="1" applyFill="1" applyBorder="1" applyAlignment="1">
      <alignment/>
    </xf>
    <xf numFmtId="177" fontId="3" fillId="0" borderId="0" xfId="42" applyNumberFormat="1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177" fontId="3" fillId="0" borderId="46" xfId="42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0" fontId="3" fillId="37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center"/>
    </xf>
    <xf numFmtId="0" fontId="2" fillId="44" borderId="47" xfId="0" applyFont="1" applyFill="1" applyBorder="1" applyAlignment="1">
      <alignment/>
    </xf>
    <xf numFmtId="0" fontId="3" fillId="0" borderId="40" xfId="0" applyFont="1" applyBorder="1" applyAlignment="1">
      <alignment/>
    </xf>
    <xf numFmtId="177" fontId="2" fillId="0" borderId="48" xfId="42" applyNumberFormat="1" applyFont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177" fontId="2" fillId="0" borderId="50" xfId="42" applyNumberFormat="1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0" xfId="0" applyFont="1" applyBorder="1" applyAlignment="1">
      <alignment horizontal="left" vertical="center"/>
    </xf>
    <xf numFmtId="0" fontId="2" fillId="0" borderId="48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46" xfId="0" applyFont="1" applyBorder="1" applyAlignment="1">
      <alignment horizontal="left" vertical="center"/>
    </xf>
    <xf numFmtId="0" fontId="3" fillId="38" borderId="18" xfId="0" applyFont="1" applyFill="1" applyBorder="1" applyAlignment="1">
      <alignment/>
    </xf>
    <xf numFmtId="0" fontId="3" fillId="39" borderId="51" xfId="0" applyFont="1" applyFill="1" applyBorder="1" applyAlignment="1">
      <alignment/>
    </xf>
    <xf numFmtId="0" fontId="3" fillId="40" borderId="51" xfId="0" applyFont="1" applyFill="1" applyBorder="1" applyAlignment="1">
      <alignment/>
    </xf>
    <xf numFmtId="0" fontId="3" fillId="41" borderId="51" xfId="0" applyFont="1" applyFill="1" applyBorder="1" applyAlignment="1">
      <alignment/>
    </xf>
    <xf numFmtId="0" fontId="14" fillId="42" borderId="51" xfId="0" applyFont="1" applyFill="1" applyBorder="1" applyAlignment="1">
      <alignment/>
    </xf>
    <xf numFmtId="0" fontId="3" fillId="43" borderId="51" xfId="0" applyFont="1" applyFill="1" applyBorder="1" applyAlignment="1">
      <alignment/>
    </xf>
    <xf numFmtId="0" fontId="3" fillId="42" borderId="51" xfId="0" applyFont="1" applyFill="1" applyBorder="1" applyAlignment="1">
      <alignment/>
    </xf>
    <xf numFmtId="0" fontId="3" fillId="38" borderId="51" xfId="0" applyFont="1" applyFill="1" applyBorder="1" applyAlignment="1">
      <alignment/>
    </xf>
    <xf numFmtId="177" fontId="0" fillId="0" borderId="0" xfId="42" applyNumberFormat="1" applyFont="1" applyAlignment="1">
      <alignment/>
    </xf>
    <xf numFmtId="177" fontId="15" fillId="0" borderId="0" xfId="42" applyNumberFormat="1" applyFont="1" applyAlignment="1">
      <alignment/>
    </xf>
    <xf numFmtId="177" fontId="16" fillId="0" borderId="0" xfId="42" applyNumberFormat="1" applyFont="1" applyAlignment="1">
      <alignment/>
    </xf>
    <xf numFmtId="177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52" xfId="0" applyBorder="1" applyAlignment="1">
      <alignment/>
    </xf>
    <xf numFmtId="177" fontId="0" fillId="0" borderId="52" xfId="0" applyNumberFormat="1" applyBorder="1" applyAlignment="1">
      <alignment/>
    </xf>
    <xf numFmtId="177" fontId="0" fillId="0" borderId="28" xfId="0" applyNumberFormat="1" applyBorder="1" applyAlignment="1">
      <alignment/>
    </xf>
    <xf numFmtId="0" fontId="0" fillId="0" borderId="53" xfId="0" applyBorder="1" applyAlignment="1">
      <alignment/>
    </xf>
    <xf numFmtId="0" fontId="2" fillId="0" borderId="53" xfId="0" applyFont="1" applyBorder="1" applyAlignment="1">
      <alignment horizontal="left"/>
    </xf>
    <xf numFmtId="0" fontId="0" fillId="0" borderId="53" xfId="0" applyFont="1" applyBorder="1" applyAlignment="1">
      <alignment/>
    </xf>
    <xf numFmtId="177" fontId="15" fillId="0" borderId="32" xfId="42" applyNumberFormat="1" applyFont="1" applyBorder="1" applyAlignment="1">
      <alignment/>
    </xf>
    <xf numFmtId="177" fontId="15" fillId="0" borderId="53" xfId="42" applyNumberFormat="1" applyFont="1" applyBorder="1" applyAlignment="1">
      <alignment/>
    </xf>
    <xf numFmtId="177" fontId="0" fillId="0" borderId="54" xfId="0" applyNumberFormat="1" applyBorder="1" applyAlignment="1">
      <alignment/>
    </xf>
    <xf numFmtId="177" fontId="15" fillId="0" borderId="32" xfId="42" applyNumberFormat="1" applyFont="1" applyBorder="1" applyAlignment="1">
      <alignment horizontal="center"/>
    </xf>
    <xf numFmtId="0" fontId="0" fillId="35" borderId="19" xfId="0" applyFill="1" applyBorder="1" applyAlignment="1">
      <alignment/>
    </xf>
    <xf numFmtId="0" fontId="0" fillId="35" borderId="0" xfId="0" applyFill="1" applyAlignment="1">
      <alignment horizontal="center"/>
    </xf>
    <xf numFmtId="0" fontId="0" fillId="35" borderId="53" xfId="0" applyFill="1" applyBorder="1" applyAlignment="1">
      <alignment/>
    </xf>
    <xf numFmtId="0" fontId="0" fillId="35" borderId="0" xfId="0" applyFill="1" applyAlignment="1">
      <alignment/>
    </xf>
    <xf numFmtId="0" fontId="0" fillId="35" borderId="53" xfId="0" applyFill="1" applyBorder="1" applyAlignment="1">
      <alignment horizontal="center"/>
    </xf>
    <xf numFmtId="0" fontId="0" fillId="35" borderId="55" xfId="0" applyFill="1" applyBorder="1" applyAlignment="1">
      <alignment/>
    </xf>
    <xf numFmtId="0" fontId="2" fillId="35" borderId="55" xfId="0" applyFont="1" applyFill="1" applyBorder="1" applyAlignment="1">
      <alignment/>
    </xf>
    <xf numFmtId="0" fontId="0" fillId="36" borderId="22" xfId="0" applyFill="1" applyBorder="1" applyAlignment="1">
      <alignment/>
    </xf>
    <xf numFmtId="177" fontId="17" fillId="0" borderId="0" xfId="0" applyNumberFormat="1" applyFont="1" applyAlignment="1">
      <alignment/>
    </xf>
    <xf numFmtId="0" fontId="2" fillId="0" borderId="0" xfId="0" applyFont="1" applyBorder="1" applyAlignment="1">
      <alignment vertical="center" wrapText="1"/>
    </xf>
    <xf numFmtId="0" fontId="3" fillId="45" borderId="0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0" fontId="3" fillId="46" borderId="0" xfId="0" applyFont="1" applyFill="1" applyBorder="1" applyAlignment="1">
      <alignment vertical="center" wrapText="1"/>
    </xf>
    <xf numFmtId="0" fontId="3" fillId="41" borderId="0" xfId="0" applyFont="1" applyFill="1" applyBorder="1" applyAlignment="1">
      <alignment vertical="center" wrapText="1"/>
    </xf>
    <xf numFmtId="0" fontId="3" fillId="47" borderId="23" xfId="0" applyFont="1" applyFill="1" applyBorder="1" applyAlignment="1">
      <alignment/>
    </xf>
    <xf numFmtId="0" fontId="3" fillId="47" borderId="24" xfId="0" applyFont="1" applyFill="1" applyBorder="1" applyAlignment="1">
      <alignment/>
    </xf>
    <xf numFmtId="0" fontId="3" fillId="47" borderId="25" xfId="0" applyFont="1" applyFill="1" applyBorder="1" applyAlignment="1">
      <alignment/>
    </xf>
    <xf numFmtId="0" fontId="3" fillId="47" borderId="26" xfId="0" applyFont="1" applyFill="1" applyBorder="1" applyAlignment="1">
      <alignment/>
    </xf>
    <xf numFmtId="0" fontId="3" fillId="47" borderId="27" xfId="0" applyFont="1" applyFill="1" applyBorder="1" applyAlignment="1">
      <alignment/>
    </xf>
    <xf numFmtId="0" fontId="19" fillId="0" borderId="0" xfId="0" applyFont="1" applyBorder="1" applyAlignment="1">
      <alignment/>
    </xf>
    <xf numFmtId="0" fontId="3" fillId="47" borderId="40" xfId="0" applyFont="1" applyFill="1" applyBorder="1" applyAlignment="1">
      <alignment horizontal="center" vertical="center" wrapText="1"/>
    </xf>
    <xf numFmtId="0" fontId="0" fillId="0" borderId="56" xfId="0" applyBorder="1" applyAlignment="1">
      <alignment/>
    </xf>
    <xf numFmtId="0" fontId="20" fillId="48" borderId="51" xfId="0" applyFont="1" applyFill="1" applyBorder="1" applyAlignment="1">
      <alignment/>
    </xf>
    <xf numFmtId="0" fontId="20" fillId="48" borderId="0" xfId="0" applyFont="1" applyFill="1" applyBorder="1" applyAlignment="1">
      <alignment horizontal="center"/>
    </xf>
    <xf numFmtId="0" fontId="20" fillId="48" borderId="0" xfId="0" applyFont="1" applyFill="1" applyBorder="1" applyAlignment="1">
      <alignment/>
    </xf>
    <xf numFmtId="0" fontId="3" fillId="37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9" fontId="0" fillId="0" borderId="0" xfId="59" applyFont="1" applyAlignment="1">
      <alignment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41" borderId="40" xfId="0" applyFont="1" applyFill="1" applyBorder="1" applyAlignment="1">
      <alignment horizontal="center" vertical="center" wrapText="1"/>
    </xf>
    <xf numFmtId="0" fontId="3" fillId="41" borderId="0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45" borderId="40" xfId="0" applyFont="1" applyFill="1" applyBorder="1" applyAlignment="1">
      <alignment horizontal="center" vertical="center" wrapText="1"/>
    </xf>
    <xf numFmtId="0" fontId="3" fillId="45" borderId="0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13" fillId="48" borderId="40" xfId="0" applyFont="1" applyFill="1" applyBorder="1" applyAlignment="1">
      <alignment horizontal="center"/>
    </xf>
    <xf numFmtId="0" fontId="13" fillId="48" borderId="0" xfId="0" applyFont="1" applyFill="1" applyBorder="1" applyAlignment="1">
      <alignment horizontal="center"/>
    </xf>
    <xf numFmtId="0" fontId="13" fillId="48" borderId="58" xfId="0" applyFont="1" applyFill="1" applyBorder="1" applyAlignment="1">
      <alignment horizontal="center"/>
    </xf>
    <xf numFmtId="0" fontId="3" fillId="46" borderId="40" xfId="0" applyFont="1" applyFill="1" applyBorder="1" applyAlignment="1">
      <alignment horizontal="center" vertical="center" wrapText="1"/>
    </xf>
    <xf numFmtId="0" fontId="3" fillId="46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48" borderId="57" xfId="0" applyFont="1" applyFill="1" applyBorder="1" applyAlignment="1">
      <alignment horizontal="center"/>
    </xf>
    <xf numFmtId="0" fontId="13" fillId="48" borderId="51" xfId="0" applyFont="1" applyFill="1" applyBorder="1" applyAlignment="1">
      <alignment horizontal="center"/>
    </xf>
    <xf numFmtId="0" fontId="13" fillId="48" borderId="59" xfId="0" applyFont="1" applyFill="1" applyBorder="1" applyAlignment="1">
      <alignment horizontal="center"/>
    </xf>
    <xf numFmtId="0" fontId="14" fillId="48" borderId="40" xfId="0" applyFont="1" applyFill="1" applyBorder="1" applyAlignment="1">
      <alignment horizontal="center"/>
    </xf>
    <xf numFmtId="0" fontId="14" fillId="48" borderId="0" xfId="0" applyFont="1" applyFill="1" applyBorder="1" applyAlignment="1">
      <alignment horizontal="center"/>
    </xf>
    <xf numFmtId="0" fontId="14" fillId="48" borderId="58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3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12 Hr 2011 ENDURO -Overall place by heat</a:t>
            </a:r>
          </a:p>
        </c:rich>
      </c:tx>
      <c:layout>
        <c:manualLayout>
          <c:xMode val="factor"/>
          <c:yMode val="factor"/>
          <c:x val="-0.122"/>
          <c:y val="0.3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6825"/>
          <c:w val="0.9615"/>
          <c:h val="0.91475"/>
        </c:manualLayout>
      </c:layout>
      <c:lineChart>
        <c:grouping val="standard"/>
        <c:varyColors val="0"/>
        <c:ser>
          <c:idx val="4"/>
          <c:order val="0"/>
          <c:tx>
            <c:strRef>
              <c:f>'Results  sheet'!$A$60</c:f>
              <c:strCache>
                <c:ptCount val="1"/>
                <c:pt idx="0">
                  <c:v>Wellington 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'Results  sheet'!$C$60:$Z$60</c:f>
              <c:numCach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'Results  sheet'!$A$61</c:f>
              <c:strCache>
                <c:ptCount val="1"/>
                <c:pt idx="0">
                  <c:v>NZ All Stars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'Results  sheet'!$C$61:$Z$61</c:f>
              <c:numCache>
                <c:ptCount val="24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'Results  sheet'!$A$59</c:f>
              <c:strCache>
                <c:ptCount val="1"/>
                <c:pt idx="0">
                  <c:v>Blenheim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'Results  sheet'!$C$59:$Z$59</c:f>
              <c:numCache>
                <c:ptCount val="24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'Results  sheet'!$A$58</c:f>
              <c:strCache>
                <c:ptCount val="1"/>
                <c:pt idx="0">
                  <c:v>Pitlane - Dunedin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'Results  sheet'!$C$58:$Z$58</c:f>
              <c:numCache>
                <c:ptCount val="2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'Results  sheet'!$A$56</c:f>
              <c:strCache>
                <c:ptCount val="1"/>
                <c:pt idx="0">
                  <c:v>NPSR Dragons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'Results  sheet'!$C$56:$Z$56</c:f>
              <c:numCache>
                <c:ptCount val="2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5</c:v>
                </c:pt>
                <c:pt idx="23">
                  <c:v>5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'Results  sheet'!$A$57</c:f>
              <c:strCache>
                <c:ptCount val="1"/>
                <c:pt idx="0">
                  <c:v>Team Kiwi 111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'Results  sheet'!$C$57:$Z$57</c:f>
              <c:numCache>
                <c:ptCount val="2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6</c:v>
                </c:pt>
                <c:pt idx="23">
                  <c:v>6</c:v>
                </c:pt>
              </c:numCache>
            </c:numRef>
          </c:val>
          <c:smooth val="0"/>
        </c:ser>
        <c:marker val="1"/>
        <c:axId val="11431496"/>
        <c:axId val="35774601"/>
      </c:lineChart>
      <c:catAx>
        <c:axId val="1143149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Heat #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74601"/>
        <c:crossesAt val="1"/>
        <c:auto val="1"/>
        <c:lblOffset val="100"/>
        <c:tickLblSkip val="1"/>
        <c:noMultiLvlLbl val="0"/>
      </c:catAx>
      <c:valAx>
        <c:axId val="35774601"/>
        <c:scaling>
          <c:orientation val="maxMin"/>
          <c:max val="6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31496"/>
        <c:crossesAt val="1"/>
        <c:crossBetween val="between"/>
        <c:dispUnits/>
        <c:majorUnit val="1"/>
      </c:valAx>
      <c:spPr>
        <a:gradFill rotWithShape="1">
          <a:gsLst>
            <a:gs pos="0">
              <a:srgbClr val="FFFFFF"/>
            </a:gs>
            <a:gs pos="50000">
              <a:srgbClr val="969696"/>
            </a:gs>
            <a:gs pos="100000">
              <a:srgbClr val="FFFFFF"/>
            </a:gs>
          </a:gsLst>
          <a:lin ang="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"/>
          <c:y val="0.31025"/>
          <c:w val="0.23175"/>
          <c:h val="0.2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808080"/>
        </a:gs>
        <a:gs pos="100000">
          <a:srgbClr val="FFFFFF"/>
        </a:gs>
      </a:gsLst>
      <a:lin ang="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2011 -12 Hour Enduro - Total Laps completed</a:t>
            </a:r>
          </a:p>
        </c:rich>
      </c:tx>
      <c:layout>
        <c:manualLayout>
          <c:xMode val="factor"/>
          <c:yMode val="factor"/>
          <c:x val="-0.010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015"/>
          <c:w val="0.965"/>
          <c:h val="0.98425"/>
        </c:manualLayout>
      </c:layout>
      <c:lineChart>
        <c:grouping val="standard"/>
        <c:varyColors val="0"/>
        <c:ser>
          <c:idx val="4"/>
          <c:order val="0"/>
          <c:tx>
            <c:strRef>
              <c:f>'Results  sheet'!$A$51</c:f>
              <c:strCache>
                <c:ptCount val="1"/>
                <c:pt idx="0">
                  <c:v>Wellington A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'Results  sheet'!$B$46:$Z$46</c:f>
              <c:strCache>
                <c:ptCount val="25"/>
                <c:pt idx="1">
                  <c:v>Ht 1</c:v>
                </c:pt>
                <c:pt idx="2">
                  <c:v>Ht 2</c:v>
                </c:pt>
                <c:pt idx="3">
                  <c:v>Ht 3</c:v>
                </c:pt>
                <c:pt idx="4">
                  <c:v>Ht 4</c:v>
                </c:pt>
                <c:pt idx="5">
                  <c:v>Ht 5</c:v>
                </c:pt>
                <c:pt idx="6">
                  <c:v>Ht 6</c:v>
                </c:pt>
                <c:pt idx="7">
                  <c:v>Ht 7</c:v>
                </c:pt>
                <c:pt idx="8">
                  <c:v>Ht 8</c:v>
                </c:pt>
                <c:pt idx="9">
                  <c:v>Ht 9</c:v>
                </c:pt>
                <c:pt idx="10">
                  <c:v>Ht 10</c:v>
                </c:pt>
                <c:pt idx="11">
                  <c:v>Ht 11</c:v>
                </c:pt>
                <c:pt idx="12">
                  <c:v>Ht 12</c:v>
                </c:pt>
                <c:pt idx="13">
                  <c:v>Ht 13</c:v>
                </c:pt>
                <c:pt idx="14">
                  <c:v>Ht 14</c:v>
                </c:pt>
                <c:pt idx="15">
                  <c:v>Ht 15</c:v>
                </c:pt>
                <c:pt idx="16">
                  <c:v>Ht 16</c:v>
                </c:pt>
                <c:pt idx="17">
                  <c:v>Ht 17</c:v>
                </c:pt>
                <c:pt idx="18">
                  <c:v>Ht 18</c:v>
                </c:pt>
                <c:pt idx="19">
                  <c:v>Ht 19</c:v>
                </c:pt>
                <c:pt idx="20">
                  <c:v>Ht 20</c:v>
                </c:pt>
                <c:pt idx="21">
                  <c:v>Ht 21</c:v>
                </c:pt>
                <c:pt idx="22">
                  <c:v>Ht 22</c:v>
                </c:pt>
                <c:pt idx="23">
                  <c:v>Ht 23</c:v>
                </c:pt>
                <c:pt idx="24">
                  <c:v>Ht 24</c:v>
                </c:pt>
              </c:strCache>
            </c:strRef>
          </c:cat>
          <c:val>
            <c:numRef>
              <c:f>'Results  sheet'!$B$51:$Z$51</c:f>
              <c:numCache>
                <c:ptCount val="25"/>
                <c:pt idx="1">
                  <c:v>257</c:v>
                </c:pt>
                <c:pt idx="2">
                  <c:v>521</c:v>
                </c:pt>
                <c:pt idx="3">
                  <c:v>765</c:v>
                </c:pt>
                <c:pt idx="4">
                  <c:v>983</c:v>
                </c:pt>
                <c:pt idx="5">
                  <c:v>1238</c:v>
                </c:pt>
                <c:pt idx="6">
                  <c:v>1494</c:v>
                </c:pt>
                <c:pt idx="7">
                  <c:v>1734</c:v>
                </c:pt>
                <c:pt idx="8">
                  <c:v>1996</c:v>
                </c:pt>
                <c:pt idx="9">
                  <c:v>2255</c:v>
                </c:pt>
                <c:pt idx="10">
                  <c:v>2509</c:v>
                </c:pt>
                <c:pt idx="11">
                  <c:v>2745</c:v>
                </c:pt>
                <c:pt idx="12">
                  <c:v>2978</c:v>
                </c:pt>
                <c:pt idx="13">
                  <c:v>3202</c:v>
                </c:pt>
                <c:pt idx="14">
                  <c:v>3427</c:v>
                </c:pt>
                <c:pt idx="15">
                  <c:v>3645</c:v>
                </c:pt>
                <c:pt idx="16">
                  <c:v>3870</c:v>
                </c:pt>
                <c:pt idx="17">
                  <c:v>4103</c:v>
                </c:pt>
                <c:pt idx="18">
                  <c:v>4303</c:v>
                </c:pt>
                <c:pt idx="19">
                  <c:v>4508</c:v>
                </c:pt>
                <c:pt idx="20">
                  <c:v>4772</c:v>
                </c:pt>
                <c:pt idx="21">
                  <c:v>5015</c:v>
                </c:pt>
                <c:pt idx="22">
                  <c:v>5262</c:v>
                </c:pt>
                <c:pt idx="23">
                  <c:v>5511</c:v>
                </c:pt>
                <c:pt idx="24">
                  <c:v>5647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'Results  sheet'!$A$52</c:f>
              <c:strCache>
                <c:ptCount val="1"/>
                <c:pt idx="0">
                  <c:v>NZ All Stars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'Results  sheet'!$B$46:$Z$46</c:f>
              <c:strCache>
                <c:ptCount val="25"/>
                <c:pt idx="1">
                  <c:v>Ht 1</c:v>
                </c:pt>
                <c:pt idx="2">
                  <c:v>Ht 2</c:v>
                </c:pt>
                <c:pt idx="3">
                  <c:v>Ht 3</c:v>
                </c:pt>
                <c:pt idx="4">
                  <c:v>Ht 4</c:v>
                </c:pt>
                <c:pt idx="5">
                  <c:v>Ht 5</c:v>
                </c:pt>
                <c:pt idx="6">
                  <c:v>Ht 6</c:v>
                </c:pt>
                <c:pt idx="7">
                  <c:v>Ht 7</c:v>
                </c:pt>
                <c:pt idx="8">
                  <c:v>Ht 8</c:v>
                </c:pt>
                <c:pt idx="9">
                  <c:v>Ht 9</c:v>
                </c:pt>
                <c:pt idx="10">
                  <c:v>Ht 10</c:v>
                </c:pt>
                <c:pt idx="11">
                  <c:v>Ht 11</c:v>
                </c:pt>
                <c:pt idx="12">
                  <c:v>Ht 12</c:v>
                </c:pt>
                <c:pt idx="13">
                  <c:v>Ht 13</c:v>
                </c:pt>
                <c:pt idx="14">
                  <c:v>Ht 14</c:v>
                </c:pt>
                <c:pt idx="15">
                  <c:v>Ht 15</c:v>
                </c:pt>
                <c:pt idx="16">
                  <c:v>Ht 16</c:v>
                </c:pt>
                <c:pt idx="17">
                  <c:v>Ht 17</c:v>
                </c:pt>
                <c:pt idx="18">
                  <c:v>Ht 18</c:v>
                </c:pt>
                <c:pt idx="19">
                  <c:v>Ht 19</c:v>
                </c:pt>
                <c:pt idx="20">
                  <c:v>Ht 20</c:v>
                </c:pt>
                <c:pt idx="21">
                  <c:v>Ht 21</c:v>
                </c:pt>
                <c:pt idx="22">
                  <c:v>Ht 22</c:v>
                </c:pt>
                <c:pt idx="23">
                  <c:v>Ht 23</c:v>
                </c:pt>
                <c:pt idx="24">
                  <c:v>Ht 24</c:v>
                </c:pt>
              </c:strCache>
            </c:strRef>
          </c:cat>
          <c:val>
            <c:numRef>
              <c:f>'Results  sheet'!$B$52:$Z$52</c:f>
              <c:numCache>
                <c:ptCount val="25"/>
                <c:pt idx="1">
                  <c:v>242</c:v>
                </c:pt>
                <c:pt idx="2">
                  <c:v>489</c:v>
                </c:pt>
                <c:pt idx="3">
                  <c:v>739</c:v>
                </c:pt>
                <c:pt idx="4">
                  <c:v>995</c:v>
                </c:pt>
                <c:pt idx="5">
                  <c:v>1255</c:v>
                </c:pt>
                <c:pt idx="6">
                  <c:v>1498</c:v>
                </c:pt>
                <c:pt idx="7">
                  <c:v>1736</c:v>
                </c:pt>
                <c:pt idx="8">
                  <c:v>1993</c:v>
                </c:pt>
                <c:pt idx="9">
                  <c:v>2247</c:v>
                </c:pt>
                <c:pt idx="10">
                  <c:v>2477</c:v>
                </c:pt>
                <c:pt idx="11">
                  <c:v>2664</c:v>
                </c:pt>
                <c:pt idx="12">
                  <c:v>2905</c:v>
                </c:pt>
                <c:pt idx="13">
                  <c:v>3117</c:v>
                </c:pt>
                <c:pt idx="14">
                  <c:v>3335</c:v>
                </c:pt>
                <c:pt idx="15">
                  <c:v>3501</c:v>
                </c:pt>
                <c:pt idx="16">
                  <c:v>3715</c:v>
                </c:pt>
                <c:pt idx="17">
                  <c:v>3941</c:v>
                </c:pt>
                <c:pt idx="18">
                  <c:v>4116</c:v>
                </c:pt>
                <c:pt idx="19">
                  <c:v>4360</c:v>
                </c:pt>
                <c:pt idx="20">
                  <c:v>4538</c:v>
                </c:pt>
                <c:pt idx="21">
                  <c:v>4719</c:v>
                </c:pt>
                <c:pt idx="22">
                  <c:v>4958</c:v>
                </c:pt>
                <c:pt idx="23">
                  <c:v>5209</c:v>
                </c:pt>
                <c:pt idx="24">
                  <c:v>5344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'Results  sheet'!$A$50</c:f>
              <c:strCache>
                <c:ptCount val="1"/>
                <c:pt idx="0">
                  <c:v>Blenheim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'Results  sheet'!$B$46:$Z$46</c:f>
              <c:strCache>
                <c:ptCount val="25"/>
                <c:pt idx="1">
                  <c:v>Ht 1</c:v>
                </c:pt>
                <c:pt idx="2">
                  <c:v>Ht 2</c:v>
                </c:pt>
                <c:pt idx="3">
                  <c:v>Ht 3</c:v>
                </c:pt>
                <c:pt idx="4">
                  <c:v>Ht 4</c:v>
                </c:pt>
                <c:pt idx="5">
                  <c:v>Ht 5</c:v>
                </c:pt>
                <c:pt idx="6">
                  <c:v>Ht 6</c:v>
                </c:pt>
                <c:pt idx="7">
                  <c:v>Ht 7</c:v>
                </c:pt>
                <c:pt idx="8">
                  <c:v>Ht 8</c:v>
                </c:pt>
                <c:pt idx="9">
                  <c:v>Ht 9</c:v>
                </c:pt>
                <c:pt idx="10">
                  <c:v>Ht 10</c:v>
                </c:pt>
                <c:pt idx="11">
                  <c:v>Ht 11</c:v>
                </c:pt>
                <c:pt idx="12">
                  <c:v>Ht 12</c:v>
                </c:pt>
                <c:pt idx="13">
                  <c:v>Ht 13</c:v>
                </c:pt>
                <c:pt idx="14">
                  <c:v>Ht 14</c:v>
                </c:pt>
                <c:pt idx="15">
                  <c:v>Ht 15</c:v>
                </c:pt>
                <c:pt idx="16">
                  <c:v>Ht 16</c:v>
                </c:pt>
                <c:pt idx="17">
                  <c:v>Ht 17</c:v>
                </c:pt>
                <c:pt idx="18">
                  <c:v>Ht 18</c:v>
                </c:pt>
                <c:pt idx="19">
                  <c:v>Ht 19</c:v>
                </c:pt>
                <c:pt idx="20">
                  <c:v>Ht 20</c:v>
                </c:pt>
                <c:pt idx="21">
                  <c:v>Ht 21</c:v>
                </c:pt>
                <c:pt idx="22">
                  <c:v>Ht 22</c:v>
                </c:pt>
                <c:pt idx="23">
                  <c:v>Ht 23</c:v>
                </c:pt>
                <c:pt idx="24">
                  <c:v>Ht 24</c:v>
                </c:pt>
              </c:strCache>
            </c:strRef>
          </c:cat>
          <c:val>
            <c:numRef>
              <c:f>'Results  sheet'!$B$50:$Z$50</c:f>
              <c:numCache>
                <c:ptCount val="25"/>
                <c:pt idx="1">
                  <c:v>250</c:v>
                </c:pt>
                <c:pt idx="2">
                  <c:v>474</c:v>
                </c:pt>
                <c:pt idx="3">
                  <c:v>701</c:v>
                </c:pt>
                <c:pt idx="4">
                  <c:v>927</c:v>
                </c:pt>
                <c:pt idx="5">
                  <c:v>1158</c:v>
                </c:pt>
                <c:pt idx="6">
                  <c:v>1330</c:v>
                </c:pt>
                <c:pt idx="7">
                  <c:v>1571</c:v>
                </c:pt>
                <c:pt idx="8">
                  <c:v>1816</c:v>
                </c:pt>
                <c:pt idx="9">
                  <c:v>2005</c:v>
                </c:pt>
                <c:pt idx="10">
                  <c:v>2190</c:v>
                </c:pt>
                <c:pt idx="11">
                  <c:v>2430</c:v>
                </c:pt>
                <c:pt idx="12">
                  <c:v>2661</c:v>
                </c:pt>
                <c:pt idx="13">
                  <c:v>2859</c:v>
                </c:pt>
                <c:pt idx="14">
                  <c:v>3037</c:v>
                </c:pt>
                <c:pt idx="15">
                  <c:v>3248</c:v>
                </c:pt>
                <c:pt idx="16">
                  <c:v>3429</c:v>
                </c:pt>
                <c:pt idx="17">
                  <c:v>3616</c:v>
                </c:pt>
                <c:pt idx="18">
                  <c:v>3796</c:v>
                </c:pt>
                <c:pt idx="19">
                  <c:v>4006</c:v>
                </c:pt>
                <c:pt idx="20">
                  <c:v>4218</c:v>
                </c:pt>
                <c:pt idx="21">
                  <c:v>4450</c:v>
                </c:pt>
                <c:pt idx="22">
                  <c:v>4677</c:v>
                </c:pt>
                <c:pt idx="23">
                  <c:v>4930</c:v>
                </c:pt>
                <c:pt idx="24">
                  <c:v>5049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'Results  sheet'!$A$49</c:f>
              <c:strCache>
                <c:ptCount val="1"/>
                <c:pt idx="0">
                  <c:v>Pitlane - Dunedin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'Results  sheet'!$B$46:$Z$46</c:f>
              <c:strCache>
                <c:ptCount val="25"/>
                <c:pt idx="1">
                  <c:v>Ht 1</c:v>
                </c:pt>
                <c:pt idx="2">
                  <c:v>Ht 2</c:v>
                </c:pt>
                <c:pt idx="3">
                  <c:v>Ht 3</c:v>
                </c:pt>
                <c:pt idx="4">
                  <c:v>Ht 4</c:v>
                </c:pt>
                <c:pt idx="5">
                  <c:v>Ht 5</c:v>
                </c:pt>
                <c:pt idx="6">
                  <c:v>Ht 6</c:v>
                </c:pt>
                <c:pt idx="7">
                  <c:v>Ht 7</c:v>
                </c:pt>
                <c:pt idx="8">
                  <c:v>Ht 8</c:v>
                </c:pt>
                <c:pt idx="9">
                  <c:v>Ht 9</c:v>
                </c:pt>
                <c:pt idx="10">
                  <c:v>Ht 10</c:v>
                </c:pt>
                <c:pt idx="11">
                  <c:v>Ht 11</c:v>
                </c:pt>
                <c:pt idx="12">
                  <c:v>Ht 12</c:v>
                </c:pt>
                <c:pt idx="13">
                  <c:v>Ht 13</c:v>
                </c:pt>
                <c:pt idx="14">
                  <c:v>Ht 14</c:v>
                </c:pt>
                <c:pt idx="15">
                  <c:v>Ht 15</c:v>
                </c:pt>
                <c:pt idx="16">
                  <c:v>Ht 16</c:v>
                </c:pt>
                <c:pt idx="17">
                  <c:v>Ht 17</c:v>
                </c:pt>
                <c:pt idx="18">
                  <c:v>Ht 18</c:v>
                </c:pt>
                <c:pt idx="19">
                  <c:v>Ht 19</c:v>
                </c:pt>
                <c:pt idx="20">
                  <c:v>Ht 20</c:v>
                </c:pt>
                <c:pt idx="21">
                  <c:v>Ht 21</c:v>
                </c:pt>
                <c:pt idx="22">
                  <c:v>Ht 22</c:v>
                </c:pt>
                <c:pt idx="23">
                  <c:v>Ht 23</c:v>
                </c:pt>
                <c:pt idx="24">
                  <c:v>Ht 24</c:v>
                </c:pt>
              </c:strCache>
            </c:strRef>
          </c:cat>
          <c:val>
            <c:numRef>
              <c:f>'Results  sheet'!$B$49:$Z$49</c:f>
              <c:numCache>
                <c:ptCount val="25"/>
                <c:pt idx="1">
                  <c:v>234</c:v>
                </c:pt>
                <c:pt idx="2">
                  <c:v>460</c:v>
                </c:pt>
                <c:pt idx="3">
                  <c:v>689</c:v>
                </c:pt>
                <c:pt idx="4">
                  <c:v>939</c:v>
                </c:pt>
                <c:pt idx="5">
                  <c:v>1160</c:v>
                </c:pt>
                <c:pt idx="6">
                  <c:v>1385</c:v>
                </c:pt>
                <c:pt idx="7">
                  <c:v>1554</c:v>
                </c:pt>
                <c:pt idx="8">
                  <c:v>1790</c:v>
                </c:pt>
                <c:pt idx="9">
                  <c:v>1999</c:v>
                </c:pt>
                <c:pt idx="10">
                  <c:v>2102</c:v>
                </c:pt>
                <c:pt idx="11">
                  <c:v>2306</c:v>
                </c:pt>
                <c:pt idx="12">
                  <c:v>2511</c:v>
                </c:pt>
                <c:pt idx="13">
                  <c:v>2691</c:v>
                </c:pt>
                <c:pt idx="14">
                  <c:v>2873</c:v>
                </c:pt>
                <c:pt idx="15">
                  <c:v>3011</c:v>
                </c:pt>
                <c:pt idx="16">
                  <c:v>3235</c:v>
                </c:pt>
                <c:pt idx="17">
                  <c:v>3441</c:v>
                </c:pt>
                <c:pt idx="18">
                  <c:v>3643</c:v>
                </c:pt>
                <c:pt idx="19">
                  <c:v>3833</c:v>
                </c:pt>
                <c:pt idx="20">
                  <c:v>4058</c:v>
                </c:pt>
                <c:pt idx="21">
                  <c:v>4287</c:v>
                </c:pt>
                <c:pt idx="22">
                  <c:v>4517</c:v>
                </c:pt>
                <c:pt idx="23">
                  <c:v>4758</c:v>
                </c:pt>
                <c:pt idx="24">
                  <c:v>4872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'Results  sheet'!$A$47</c:f>
              <c:strCache>
                <c:ptCount val="1"/>
                <c:pt idx="0">
                  <c:v>NPSR Dragons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'Results  sheet'!$B$46:$Z$46</c:f>
              <c:strCache>
                <c:ptCount val="25"/>
                <c:pt idx="1">
                  <c:v>Ht 1</c:v>
                </c:pt>
                <c:pt idx="2">
                  <c:v>Ht 2</c:v>
                </c:pt>
                <c:pt idx="3">
                  <c:v>Ht 3</c:v>
                </c:pt>
                <c:pt idx="4">
                  <c:v>Ht 4</c:v>
                </c:pt>
                <c:pt idx="5">
                  <c:v>Ht 5</c:v>
                </c:pt>
                <c:pt idx="6">
                  <c:v>Ht 6</c:v>
                </c:pt>
                <c:pt idx="7">
                  <c:v>Ht 7</c:v>
                </c:pt>
                <c:pt idx="8">
                  <c:v>Ht 8</c:v>
                </c:pt>
                <c:pt idx="9">
                  <c:v>Ht 9</c:v>
                </c:pt>
                <c:pt idx="10">
                  <c:v>Ht 10</c:v>
                </c:pt>
                <c:pt idx="11">
                  <c:v>Ht 11</c:v>
                </c:pt>
                <c:pt idx="12">
                  <c:v>Ht 12</c:v>
                </c:pt>
                <c:pt idx="13">
                  <c:v>Ht 13</c:v>
                </c:pt>
                <c:pt idx="14">
                  <c:v>Ht 14</c:v>
                </c:pt>
                <c:pt idx="15">
                  <c:v>Ht 15</c:v>
                </c:pt>
                <c:pt idx="16">
                  <c:v>Ht 16</c:v>
                </c:pt>
                <c:pt idx="17">
                  <c:v>Ht 17</c:v>
                </c:pt>
                <c:pt idx="18">
                  <c:v>Ht 18</c:v>
                </c:pt>
                <c:pt idx="19">
                  <c:v>Ht 19</c:v>
                </c:pt>
                <c:pt idx="20">
                  <c:v>Ht 20</c:v>
                </c:pt>
                <c:pt idx="21">
                  <c:v>Ht 21</c:v>
                </c:pt>
                <c:pt idx="22">
                  <c:v>Ht 22</c:v>
                </c:pt>
                <c:pt idx="23">
                  <c:v>Ht 23</c:v>
                </c:pt>
                <c:pt idx="24">
                  <c:v>Ht 24</c:v>
                </c:pt>
              </c:strCache>
            </c:strRef>
          </c:cat>
          <c:val>
            <c:numRef>
              <c:f>'Results  sheet'!$B$47:$Z$47</c:f>
              <c:numCache>
                <c:ptCount val="25"/>
                <c:pt idx="1">
                  <c:v>227</c:v>
                </c:pt>
                <c:pt idx="2">
                  <c:v>447</c:v>
                </c:pt>
                <c:pt idx="3">
                  <c:v>673</c:v>
                </c:pt>
                <c:pt idx="4">
                  <c:v>872</c:v>
                </c:pt>
                <c:pt idx="5">
                  <c:v>1114</c:v>
                </c:pt>
                <c:pt idx="6">
                  <c:v>1337</c:v>
                </c:pt>
                <c:pt idx="7">
                  <c:v>1549</c:v>
                </c:pt>
                <c:pt idx="8">
                  <c:v>1677</c:v>
                </c:pt>
                <c:pt idx="9">
                  <c:v>1890</c:v>
                </c:pt>
                <c:pt idx="10">
                  <c:v>2105</c:v>
                </c:pt>
                <c:pt idx="11">
                  <c:v>2296</c:v>
                </c:pt>
                <c:pt idx="12">
                  <c:v>2500</c:v>
                </c:pt>
                <c:pt idx="13">
                  <c:v>2701</c:v>
                </c:pt>
                <c:pt idx="14">
                  <c:v>2888</c:v>
                </c:pt>
                <c:pt idx="15">
                  <c:v>3018</c:v>
                </c:pt>
                <c:pt idx="16">
                  <c:v>3091</c:v>
                </c:pt>
                <c:pt idx="17">
                  <c:v>3275</c:v>
                </c:pt>
                <c:pt idx="18">
                  <c:v>3414</c:v>
                </c:pt>
                <c:pt idx="19">
                  <c:v>3530</c:v>
                </c:pt>
                <c:pt idx="20">
                  <c:v>3726</c:v>
                </c:pt>
                <c:pt idx="21">
                  <c:v>3942</c:v>
                </c:pt>
                <c:pt idx="22">
                  <c:v>4176</c:v>
                </c:pt>
                <c:pt idx="23">
                  <c:v>4399</c:v>
                </c:pt>
                <c:pt idx="24">
                  <c:v>4526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'Results  sheet'!$A$48</c:f>
              <c:strCache>
                <c:ptCount val="1"/>
                <c:pt idx="0">
                  <c:v>Team Kiwi 111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'Results  sheet'!$B$46:$Z$46</c:f>
              <c:strCache>
                <c:ptCount val="25"/>
                <c:pt idx="1">
                  <c:v>Ht 1</c:v>
                </c:pt>
                <c:pt idx="2">
                  <c:v>Ht 2</c:v>
                </c:pt>
                <c:pt idx="3">
                  <c:v>Ht 3</c:v>
                </c:pt>
                <c:pt idx="4">
                  <c:v>Ht 4</c:v>
                </c:pt>
                <c:pt idx="5">
                  <c:v>Ht 5</c:v>
                </c:pt>
                <c:pt idx="6">
                  <c:v>Ht 6</c:v>
                </c:pt>
                <c:pt idx="7">
                  <c:v>Ht 7</c:v>
                </c:pt>
                <c:pt idx="8">
                  <c:v>Ht 8</c:v>
                </c:pt>
                <c:pt idx="9">
                  <c:v>Ht 9</c:v>
                </c:pt>
                <c:pt idx="10">
                  <c:v>Ht 10</c:v>
                </c:pt>
                <c:pt idx="11">
                  <c:v>Ht 11</c:v>
                </c:pt>
                <c:pt idx="12">
                  <c:v>Ht 12</c:v>
                </c:pt>
                <c:pt idx="13">
                  <c:v>Ht 13</c:v>
                </c:pt>
                <c:pt idx="14">
                  <c:v>Ht 14</c:v>
                </c:pt>
                <c:pt idx="15">
                  <c:v>Ht 15</c:v>
                </c:pt>
                <c:pt idx="16">
                  <c:v>Ht 16</c:v>
                </c:pt>
                <c:pt idx="17">
                  <c:v>Ht 17</c:v>
                </c:pt>
                <c:pt idx="18">
                  <c:v>Ht 18</c:v>
                </c:pt>
                <c:pt idx="19">
                  <c:v>Ht 19</c:v>
                </c:pt>
                <c:pt idx="20">
                  <c:v>Ht 20</c:v>
                </c:pt>
                <c:pt idx="21">
                  <c:v>Ht 21</c:v>
                </c:pt>
                <c:pt idx="22">
                  <c:v>Ht 22</c:v>
                </c:pt>
                <c:pt idx="23">
                  <c:v>Ht 23</c:v>
                </c:pt>
                <c:pt idx="24">
                  <c:v>Ht 24</c:v>
                </c:pt>
              </c:strCache>
            </c:strRef>
          </c:cat>
          <c:val>
            <c:numRef>
              <c:f>'Results  sheet'!$B$48:$Z$48</c:f>
              <c:numCache>
                <c:ptCount val="25"/>
                <c:pt idx="1">
                  <c:v>126</c:v>
                </c:pt>
                <c:pt idx="2">
                  <c:v>355</c:v>
                </c:pt>
                <c:pt idx="3">
                  <c:v>592</c:v>
                </c:pt>
                <c:pt idx="4">
                  <c:v>804</c:v>
                </c:pt>
                <c:pt idx="5">
                  <c:v>1024</c:v>
                </c:pt>
                <c:pt idx="6">
                  <c:v>1271</c:v>
                </c:pt>
                <c:pt idx="7">
                  <c:v>1489</c:v>
                </c:pt>
                <c:pt idx="8">
                  <c:v>1708</c:v>
                </c:pt>
                <c:pt idx="9">
                  <c:v>1886</c:v>
                </c:pt>
                <c:pt idx="10">
                  <c:v>1973</c:v>
                </c:pt>
                <c:pt idx="11">
                  <c:v>2196</c:v>
                </c:pt>
                <c:pt idx="12">
                  <c:v>2357</c:v>
                </c:pt>
                <c:pt idx="13">
                  <c:v>2537</c:v>
                </c:pt>
                <c:pt idx="14">
                  <c:v>2733</c:v>
                </c:pt>
                <c:pt idx="15">
                  <c:v>2921</c:v>
                </c:pt>
                <c:pt idx="16">
                  <c:v>3041</c:v>
                </c:pt>
                <c:pt idx="17">
                  <c:v>3191</c:v>
                </c:pt>
                <c:pt idx="18">
                  <c:v>3315</c:v>
                </c:pt>
                <c:pt idx="19">
                  <c:v>3503</c:v>
                </c:pt>
                <c:pt idx="20">
                  <c:v>3733</c:v>
                </c:pt>
                <c:pt idx="21">
                  <c:v>3968</c:v>
                </c:pt>
                <c:pt idx="22">
                  <c:v>4179</c:v>
                </c:pt>
                <c:pt idx="23">
                  <c:v>4381</c:v>
                </c:pt>
                <c:pt idx="24">
                  <c:v>4518</c:v>
                </c:pt>
              </c:numCache>
            </c:numRef>
          </c:val>
          <c:smooth val="0"/>
        </c:ser>
        <c:marker val="1"/>
        <c:axId val="53535954"/>
        <c:axId val="12061539"/>
      </c:lineChart>
      <c:catAx>
        <c:axId val="5353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61539"/>
        <c:crosses val="autoZero"/>
        <c:auto val="1"/>
        <c:lblOffset val="100"/>
        <c:tickLblSkip val="1"/>
        <c:noMultiLvlLbl val="0"/>
      </c:catAx>
      <c:valAx>
        <c:axId val="12061539"/>
        <c:scaling>
          <c:orientation val="minMax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3595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808080"/>
            </a:gs>
          </a:gsLst>
          <a:lin ang="2700000" scaled="1"/>
        </a:gra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67375"/>
          <c:y val="0.56575"/>
          <c:w val="0.2565"/>
          <c:h val="0.2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-0.003"/>
          <c:w val="0.9545"/>
          <c:h val="0.975"/>
        </c:manualLayout>
      </c:layout>
      <c:lineChart>
        <c:grouping val="standard"/>
        <c:varyColors val="0"/>
        <c:ser>
          <c:idx val="4"/>
          <c:order val="0"/>
          <c:tx>
            <c:strRef>
              <c:f>'Results  sheet'!$A$69</c:f>
              <c:strCache>
                <c:ptCount val="1"/>
                <c:pt idx="0">
                  <c:v>Wellington 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'Results  sheet'!$B$64:$Z$64</c:f>
              <c:strCache>
                <c:ptCount val="25"/>
                <c:pt idx="1">
                  <c:v>Ht 1</c:v>
                </c:pt>
                <c:pt idx="2">
                  <c:v>Ht 2</c:v>
                </c:pt>
                <c:pt idx="3">
                  <c:v>Ht 3</c:v>
                </c:pt>
                <c:pt idx="4">
                  <c:v>Ht 4</c:v>
                </c:pt>
                <c:pt idx="5">
                  <c:v>Ht 5</c:v>
                </c:pt>
                <c:pt idx="6">
                  <c:v>Ht 6</c:v>
                </c:pt>
                <c:pt idx="7">
                  <c:v>Ht 7</c:v>
                </c:pt>
                <c:pt idx="8">
                  <c:v>Ht 8</c:v>
                </c:pt>
                <c:pt idx="9">
                  <c:v>Ht 9</c:v>
                </c:pt>
                <c:pt idx="10">
                  <c:v>Ht 10</c:v>
                </c:pt>
                <c:pt idx="11">
                  <c:v>Ht 11</c:v>
                </c:pt>
                <c:pt idx="12">
                  <c:v>Ht 12</c:v>
                </c:pt>
                <c:pt idx="13">
                  <c:v>Ht 13</c:v>
                </c:pt>
                <c:pt idx="14">
                  <c:v>Ht 14</c:v>
                </c:pt>
                <c:pt idx="15">
                  <c:v>Ht 15</c:v>
                </c:pt>
                <c:pt idx="16">
                  <c:v>Ht 16</c:v>
                </c:pt>
                <c:pt idx="17">
                  <c:v>Ht 17</c:v>
                </c:pt>
                <c:pt idx="18">
                  <c:v>Ht 18</c:v>
                </c:pt>
                <c:pt idx="19">
                  <c:v>Ht 19</c:v>
                </c:pt>
                <c:pt idx="20">
                  <c:v>Ht 20</c:v>
                </c:pt>
                <c:pt idx="21">
                  <c:v>Ht 21</c:v>
                </c:pt>
                <c:pt idx="22">
                  <c:v>Ht 22</c:v>
                </c:pt>
                <c:pt idx="23">
                  <c:v>Ht 23</c:v>
                </c:pt>
                <c:pt idx="24">
                  <c:v>Ht 24</c:v>
                </c:pt>
              </c:strCache>
            </c:strRef>
          </c:cat>
          <c:val>
            <c:numRef>
              <c:f>'Results  sheet'!$B$69:$Z$69</c:f>
              <c:numCache>
                <c:ptCount val="2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</c:v>
                </c:pt>
                <c:pt idx="5">
                  <c:v>17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'Results  sheet'!$A$70</c:f>
              <c:strCache>
                <c:ptCount val="1"/>
                <c:pt idx="0">
                  <c:v>NZ All Stars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'Results  sheet'!$B$64:$Z$64</c:f>
              <c:strCache>
                <c:ptCount val="25"/>
                <c:pt idx="1">
                  <c:v>Ht 1</c:v>
                </c:pt>
                <c:pt idx="2">
                  <c:v>Ht 2</c:v>
                </c:pt>
                <c:pt idx="3">
                  <c:v>Ht 3</c:v>
                </c:pt>
                <c:pt idx="4">
                  <c:v>Ht 4</c:v>
                </c:pt>
                <c:pt idx="5">
                  <c:v>Ht 5</c:v>
                </c:pt>
                <c:pt idx="6">
                  <c:v>Ht 6</c:v>
                </c:pt>
                <c:pt idx="7">
                  <c:v>Ht 7</c:v>
                </c:pt>
                <c:pt idx="8">
                  <c:v>Ht 8</c:v>
                </c:pt>
                <c:pt idx="9">
                  <c:v>Ht 9</c:v>
                </c:pt>
                <c:pt idx="10">
                  <c:v>Ht 10</c:v>
                </c:pt>
                <c:pt idx="11">
                  <c:v>Ht 11</c:v>
                </c:pt>
                <c:pt idx="12">
                  <c:v>Ht 12</c:v>
                </c:pt>
                <c:pt idx="13">
                  <c:v>Ht 13</c:v>
                </c:pt>
                <c:pt idx="14">
                  <c:v>Ht 14</c:v>
                </c:pt>
                <c:pt idx="15">
                  <c:v>Ht 15</c:v>
                </c:pt>
                <c:pt idx="16">
                  <c:v>Ht 16</c:v>
                </c:pt>
                <c:pt idx="17">
                  <c:v>Ht 17</c:v>
                </c:pt>
                <c:pt idx="18">
                  <c:v>Ht 18</c:v>
                </c:pt>
                <c:pt idx="19">
                  <c:v>Ht 19</c:v>
                </c:pt>
                <c:pt idx="20">
                  <c:v>Ht 20</c:v>
                </c:pt>
                <c:pt idx="21">
                  <c:v>Ht 21</c:v>
                </c:pt>
                <c:pt idx="22">
                  <c:v>Ht 22</c:v>
                </c:pt>
                <c:pt idx="23">
                  <c:v>Ht 23</c:v>
                </c:pt>
                <c:pt idx="24">
                  <c:v>Ht 24</c:v>
                </c:pt>
              </c:strCache>
            </c:strRef>
          </c:cat>
          <c:val>
            <c:numRef>
              <c:f>'Results  sheet'!$B$70:$Z$70</c:f>
              <c:numCache>
                <c:ptCount val="25"/>
                <c:pt idx="1">
                  <c:v>8</c:v>
                </c:pt>
                <c:pt idx="2">
                  <c:v>32</c:v>
                </c:pt>
                <c:pt idx="3">
                  <c:v>26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8</c:v>
                </c:pt>
                <c:pt idx="10">
                  <c:v>32</c:v>
                </c:pt>
                <c:pt idx="11">
                  <c:v>81</c:v>
                </c:pt>
                <c:pt idx="12">
                  <c:v>73</c:v>
                </c:pt>
                <c:pt idx="13">
                  <c:v>85</c:v>
                </c:pt>
                <c:pt idx="14">
                  <c:v>92</c:v>
                </c:pt>
                <c:pt idx="15">
                  <c:v>144</c:v>
                </c:pt>
                <c:pt idx="16">
                  <c:v>155</c:v>
                </c:pt>
                <c:pt idx="17">
                  <c:v>162</c:v>
                </c:pt>
                <c:pt idx="18">
                  <c:v>187</c:v>
                </c:pt>
                <c:pt idx="19">
                  <c:v>148</c:v>
                </c:pt>
                <c:pt idx="20">
                  <c:v>234</c:v>
                </c:pt>
                <c:pt idx="21">
                  <c:v>296</c:v>
                </c:pt>
                <c:pt idx="22">
                  <c:v>304</c:v>
                </c:pt>
                <c:pt idx="23">
                  <c:v>302</c:v>
                </c:pt>
                <c:pt idx="24">
                  <c:v>303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'Results  sheet'!$A$68</c:f>
              <c:strCache>
                <c:ptCount val="1"/>
                <c:pt idx="0">
                  <c:v>Blenheim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'Results  sheet'!$B$64:$Z$64</c:f>
              <c:strCache>
                <c:ptCount val="25"/>
                <c:pt idx="1">
                  <c:v>Ht 1</c:v>
                </c:pt>
                <c:pt idx="2">
                  <c:v>Ht 2</c:v>
                </c:pt>
                <c:pt idx="3">
                  <c:v>Ht 3</c:v>
                </c:pt>
                <c:pt idx="4">
                  <c:v>Ht 4</c:v>
                </c:pt>
                <c:pt idx="5">
                  <c:v>Ht 5</c:v>
                </c:pt>
                <c:pt idx="6">
                  <c:v>Ht 6</c:v>
                </c:pt>
                <c:pt idx="7">
                  <c:v>Ht 7</c:v>
                </c:pt>
                <c:pt idx="8">
                  <c:v>Ht 8</c:v>
                </c:pt>
                <c:pt idx="9">
                  <c:v>Ht 9</c:v>
                </c:pt>
                <c:pt idx="10">
                  <c:v>Ht 10</c:v>
                </c:pt>
                <c:pt idx="11">
                  <c:v>Ht 11</c:v>
                </c:pt>
                <c:pt idx="12">
                  <c:v>Ht 12</c:v>
                </c:pt>
                <c:pt idx="13">
                  <c:v>Ht 13</c:v>
                </c:pt>
                <c:pt idx="14">
                  <c:v>Ht 14</c:v>
                </c:pt>
                <c:pt idx="15">
                  <c:v>Ht 15</c:v>
                </c:pt>
                <c:pt idx="16">
                  <c:v>Ht 16</c:v>
                </c:pt>
                <c:pt idx="17">
                  <c:v>Ht 17</c:v>
                </c:pt>
                <c:pt idx="18">
                  <c:v>Ht 18</c:v>
                </c:pt>
                <c:pt idx="19">
                  <c:v>Ht 19</c:v>
                </c:pt>
                <c:pt idx="20">
                  <c:v>Ht 20</c:v>
                </c:pt>
                <c:pt idx="21">
                  <c:v>Ht 21</c:v>
                </c:pt>
                <c:pt idx="22">
                  <c:v>Ht 22</c:v>
                </c:pt>
                <c:pt idx="23">
                  <c:v>Ht 23</c:v>
                </c:pt>
                <c:pt idx="24">
                  <c:v>Ht 24</c:v>
                </c:pt>
              </c:strCache>
            </c:strRef>
          </c:cat>
          <c:val>
            <c:numRef>
              <c:f>'Results  sheet'!$B$68:$Z$68</c:f>
              <c:numCache>
                <c:ptCount val="25"/>
                <c:pt idx="1">
                  <c:v>7</c:v>
                </c:pt>
                <c:pt idx="2">
                  <c:v>15</c:v>
                </c:pt>
                <c:pt idx="3">
                  <c:v>38</c:v>
                </c:pt>
                <c:pt idx="4">
                  <c:v>12</c:v>
                </c:pt>
                <c:pt idx="5">
                  <c:v>2</c:v>
                </c:pt>
                <c:pt idx="6">
                  <c:v>7</c:v>
                </c:pt>
                <c:pt idx="7">
                  <c:v>163</c:v>
                </c:pt>
                <c:pt idx="8">
                  <c:v>177</c:v>
                </c:pt>
                <c:pt idx="9">
                  <c:v>242</c:v>
                </c:pt>
                <c:pt idx="10">
                  <c:v>287</c:v>
                </c:pt>
                <c:pt idx="11">
                  <c:v>234</c:v>
                </c:pt>
                <c:pt idx="12">
                  <c:v>244</c:v>
                </c:pt>
                <c:pt idx="13">
                  <c:v>258</c:v>
                </c:pt>
                <c:pt idx="14">
                  <c:v>298</c:v>
                </c:pt>
                <c:pt idx="15">
                  <c:v>253</c:v>
                </c:pt>
                <c:pt idx="16">
                  <c:v>286</c:v>
                </c:pt>
                <c:pt idx="17">
                  <c:v>325</c:v>
                </c:pt>
                <c:pt idx="18">
                  <c:v>320</c:v>
                </c:pt>
                <c:pt idx="19">
                  <c:v>354</c:v>
                </c:pt>
                <c:pt idx="20">
                  <c:v>320</c:v>
                </c:pt>
                <c:pt idx="21">
                  <c:v>269</c:v>
                </c:pt>
                <c:pt idx="22">
                  <c:v>281</c:v>
                </c:pt>
                <c:pt idx="23">
                  <c:v>279</c:v>
                </c:pt>
                <c:pt idx="24">
                  <c:v>295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'Results  sheet'!$A$67</c:f>
              <c:strCache>
                <c:ptCount val="1"/>
                <c:pt idx="0">
                  <c:v>Pitlane - Dunedin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'Results  sheet'!$B$64:$Z$64</c:f>
              <c:strCache>
                <c:ptCount val="25"/>
                <c:pt idx="1">
                  <c:v>Ht 1</c:v>
                </c:pt>
                <c:pt idx="2">
                  <c:v>Ht 2</c:v>
                </c:pt>
                <c:pt idx="3">
                  <c:v>Ht 3</c:v>
                </c:pt>
                <c:pt idx="4">
                  <c:v>Ht 4</c:v>
                </c:pt>
                <c:pt idx="5">
                  <c:v>Ht 5</c:v>
                </c:pt>
                <c:pt idx="6">
                  <c:v>Ht 6</c:v>
                </c:pt>
                <c:pt idx="7">
                  <c:v>Ht 7</c:v>
                </c:pt>
                <c:pt idx="8">
                  <c:v>Ht 8</c:v>
                </c:pt>
                <c:pt idx="9">
                  <c:v>Ht 9</c:v>
                </c:pt>
                <c:pt idx="10">
                  <c:v>Ht 10</c:v>
                </c:pt>
                <c:pt idx="11">
                  <c:v>Ht 11</c:v>
                </c:pt>
                <c:pt idx="12">
                  <c:v>Ht 12</c:v>
                </c:pt>
                <c:pt idx="13">
                  <c:v>Ht 13</c:v>
                </c:pt>
                <c:pt idx="14">
                  <c:v>Ht 14</c:v>
                </c:pt>
                <c:pt idx="15">
                  <c:v>Ht 15</c:v>
                </c:pt>
                <c:pt idx="16">
                  <c:v>Ht 16</c:v>
                </c:pt>
                <c:pt idx="17">
                  <c:v>Ht 17</c:v>
                </c:pt>
                <c:pt idx="18">
                  <c:v>Ht 18</c:v>
                </c:pt>
                <c:pt idx="19">
                  <c:v>Ht 19</c:v>
                </c:pt>
                <c:pt idx="20">
                  <c:v>Ht 20</c:v>
                </c:pt>
                <c:pt idx="21">
                  <c:v>Ht 21</c:v>
                </c:pt>
                <c:pt idx="22">
                  <c:v>Ht 22</c:v>
                </c:pt>
                <c:pt idx="23">
                  <c:v>Ht 23</c:v>
                </c:pt>
                <c:pt idx="24">
                  <c:v>Ht 24</c:v>
                </c:pt>
              </c:strCache>
            </c:strRef>
          </c:cat>
          <c:val>
            <c:numRef>
              <c:f>'Results  sheet'!$B$67:$Z$67</c:f>
              <c:numCache>
                <c:ptCount val="25"/>
                <c:pt idx="1">
                  <c:v>8</c:v>
                </c:pt>
                <c:pt idx="2">
                  <c:v>14</c:v>
                </c:pt>
                <c:pt idx="3">
                  <c:v>12</c:v>
                </c:pt>
                <c:pt idx="4">
                  <c:v>44</c:v>
                </c:pt>
                <c:pt idx="5">
                  <c:v>78</c:v>
                </c:pt>
                <c:pt idx="6">
                  <c:v>109</c:v>
                </c:pt>
                <c:pt idx="7">
                  <c:v>17</c:v>
                </c:pt>
                <c:pt idx="8">
                  <c:v>26</c:v>
                </c:pt>
                <c:pt idx="9">
                  <c:v>6</c:v>
                </c:pt>
                <c:pt idx="10">
                  <c:v>3</c:v>
                </c:pt>
                <c:pt idx="11">
                  <c:v>124</c:v>
                </c:pt>
                <c:pt idx="12">
                  <c:v>150</c:v>
                </c:pt>
                <c:pt idx="13">
                  <c:v>10</c:v>
                </c:pt>
                <c:pt idx="14">
                  <c:v>15</c:v>
                </c:pt>
                <c:pt idx="15">
                  <c:v>7</c:v>
                </c:pt>
                <c:pt idx="16">
                  <c:v>194</c:v>
                </c:pt>
                <c:pt idx="17">
                  <c:v>175</c:v>
                </c:pt>
                <c:pt idx="18">
                  <c:v>153</c:v>
                </c:pt>
                <c:pt idx="19">
                  <c:v>173</c:v>
                </c:pt>
                <c:pt idx="20">
                  <c:v>160</c:v>
                </c:pt>
                <c:pt idx="21">
                  <c:v>163</c:v>
                </c:pt>
                <c:pt idx="22">
                  <c:v>160</c:v>
                </c:pt>
                <c:pt idx="23">
                  <c:v>172</c:v>
                </c:pt>
                <c:pt idx="24">
                  <c:v>177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'Results  sheet'!$A$65</c:f>
              <c:strCache>
                <c:ptCount val="1"/>
                <c:pt idx="0">
                  <c:v>NPSR Dragons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'Results  sheet'!$B$64:$Z$64</c:f>
              <c:strCache>
                <c:ptCount val="25"/>
                <c:pt idx="1">
                  <c:v>Ht 1</c:v>
                </c:pt>
                <c:pt idx="2">
                  <c:v>Ht 2</c:v>
                </c:pt>
                <c:pt idx="3">
                  <c:v>Ht 3</c:v>
                </c:pt>
                <c:pt idx="4">
                  <c:v>Ht 4</c:v>
                </c:pt>
                <c:pt idx="5">
                  <c:v>Ht 5</c:v>
                </c:pt>
                <c:pt idx="6">
                  <c:v>Ht 6</c:v>
                </c:pt>
                <c:pt idx="7">
                  <c:v>Ht 7</c:v>
                </c:pt>
                <c:pt idx="8">
                  <c:v>Ht 8</c:v>
                </c:pt>
                <c:pt idx="9">
                  <c:v>Ht 9</c:v>
                </c:pt>
                <c:pt idx="10">
                  <c:v>Ht 10</c:v>
                </c:pt>
                <c:pt idx="11">
                  <c:v>Ht 11</c:v>
                </c:pt>
                <c:pt idx="12">
                  <c:v>Ht 12</c:v>
                </c:pt>
                <c:pt idx="13">
                  <c:v>Ht 13</c:v>
                </c:pt>
                <c:pt idx="14">
                  <c:v>Ht 14</c:v>
                </c:pt>
                <c:pt idx="15">
                  <c:v>Ht 15</c:v>
                </c:pt>
                <c:pt idx="16">
                  <c:v>Ht 16</c:v>
                </c:pt>
                <c:pt idx="17">
                  <c:v>Ht 17</c:v>
                </c:pt>
                <c:pt idx="18">
                  <c:v>Ht 18</c:v>
                </c:pt>
                <c:pt idx="19">
                  <c:v>Ht 19</c:v>
                </c:pt>
                <c:pt idx="20">
                  <c:v>Ht 20</c:v>
                </c:pt>
                <c:pt idx="21">
                  <c:v>Ht 21</c:v>
                </c:pt>
                <c:pt idx="22">
                  <c:v>Ht 22</c:v>
                </c:pt>
                <c:pt idx="23">
                  <c:v>Ht 23</c:v>
                </c:pt>
                <c:pt idx="24">
                  <c:v>Ht 24</c:v>
                </c:pt>
              </c:strCache>
            </c:strRef>
          </c:cat>
          <c:val>
            <c:numRef>
              <c:f>'Results  sheet'!$B$65:$Z$65</c:f>
              <c:numCache>
                <c:ptCount val="25"/>
                <c:pt idx="1">
                  <c:v>7</c:v>
                </c:pt>
                <c:pt idx="2">
                  <c:v>13</c:v>
                </c:pt>
                <c:pt idx="3">
                  <c:v>16</c:v>
                </c:pt>
                <c:pt idx="4">
                  <c:v>55</c:v>
                </c:pt>
                <c:pt idx="5">
                  <c:v>44</c:v>
                </c:pt>
                <c:pt idx="6">
                  <c:v>48</c:v>
                </c:pt>
                <c:pt idx="7">
                  <c:v>5</c:v>
                </c:pt>
                <c:pt idx="8">
                  <c:v>31</c:v>
                </c:pt>
                <c:pt idx="9">
                  <c:v>109</c:v>
                </c:pt>
                <c:pt idx="10">
                  <c:v>85</c:v>
                </c:pt>
                <c:pt idx="11">
                  <c:v>10</c:v>
                </c:pt>
                <c:pt idx="12">
                  <c:v>11</c:v>
                </c:pt>
                <c:pt idx="13">
                  <c:v>158</c:v>
                </c:pt>
                <c:pt idx="14">
                  <c:v>149</c:v>
                </c:pt>
                <c:pt idx="15">
                  <c:v>230</c:v>
                </c:pt>
                <c:pt idx="16">
                  <c:v>144</c:v>
                </c:pt>
                <c:pt idx="17">
                  <c:v>166</c:v>
                </c:pt>
                <c:pt idx="18">
                  <c:v>229</c:v>
                </c:pt>
                <c:pt idx="19">
                  <c:v>303</c:v>
                </c:pt>
                <c:pt idx="20">
                  <c:v>7</c:v>
                </c:pt>
                <c:pt idx="21">
                  <c:v>26</c:v>
                </c:pt>
                <c:pt idx="22">
                  <c:v>3</c:v>
                </c:pt>
                <c:pt idx="23">
                  <c:v>359</c:v>
                </c:pt>
                <c:pt idx="24">
                  <c:v>346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'Results  sheet'!$A$66</c:f>
              <c:strCache>
                <c:ptCount val="1"/>
                <c:pt idx="0">
                  <c:v>Team Kiwi 111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'Results  sheet'!$B$64:$Z$64</c:f>
              <c:strCache>
                <c:ptCount val="25"/>
                <c:pt idx="1">
                  <c:v>Ht 1</c:v>
                </c:pt>
                <c:pt idx="2">
                  <c:v>Ht 2</c:v>
                </c:pt>
                <c:pt idx="3">
                  <c:v>Ht 3</c:v>
                </c:pt>
                <c:pt idx="4">
                  <c:v>Ht 4</c:v>
                </c:pt>
                <c:pt idx="5">
                  <c:v>Ht 5</c:v>
                </c:pt>
                <c:pt idx="6">
                  <c:v>Ht 6</c:v>
                </c:pt>
                <c:pt idx="7">
                  <c:v>Ht 7</c:v>
                </c:pt>
                <c:pt idx="8">
                  <c:v>Ht 8</c:v>
                </c:pt>
                <c:pt idx="9">
                  <c:v>Ht 9</c:v>
                </c:pt>
                <c:pt idx="10">
                  <c:v>Ht 10</c:v>
                </c:pt>
                <c:pt idx="11">
                  <c:v>Ht 11</c:v>
                </c:pt>
                <c:pt idx="12">
                  <c:v>Ht 12</c:v>
                </c:pt>
                <c:pt idx="13">
                  <c:v>Ht 13</c:v>
                </c:pt>
                <c:pt idx="14">
                  <c:v>Ht 14</c:v>
                </c:pt>
                <c:pt idx="15">
                  <c:v>Ht 15</c:v>
                </c:pt>
                <c:pt idx="16">
                  <c:v>Ht 16</c:v>
                </c:pt>
                <c:pt idx="17">
                  <c:v>Ht 17</c:v>
                </c:pt>
                <c:pt idx="18">
                  <c:v>Ht 18</c:v>
                </c:pt>
                <c:pt idx="19">
                  <c:v>Ht 19</c:v>
                </c:pt>
                <c:pt idx="20">
                  <c:v>Ht 20</c:v>
                </c:pt>
                <c:pt idx="21">
                  <c:v>Ht 21</c:v>
                </c:pt>
                <c:pt idx="22">
                  <c:v>Ht 22</c:v>
                </c:pt>
                <c:pt idx="23">
                  <c:v>Ht 23</c:v>
                </c:pt>
                <c:pt idx="24">
                  <c:v>Ht 24</c:v>
                </c:pt>
              </c:strCache>
            </c:strRef>
          </c:cat>
          <c:val>
            <c:numRef>
              <c:f>'Results  sheet'!$B$66:$Z$66</c:f>
              <c:numCache>
                <c:ptCount val="25"/>
                <c:pt idx="1">
                  <c:v>101</c:v>
                </c:pt>
                <c:pt idx="2">
                  <c:v>92</c:v>
                </c:pt>
                <c:pt idx="3">
                  <c:v>81</c:v>
                </c:pt>
                <c:pt idx="4">
                  <c:v>68</c:v>
                </c:pt>
                <c:pt idx="5">
                  <c:v>90</c:v>
                </c:pt>
                <c:pt idx="6">
                  <c:v>59</c:v>
                </c:pt>
                <c:pt idx="7">
                  <c:v>60</c:v>
                </c:pt>
                <c:pt idx="8">
                  <c:v>82</c:v>
                </c:pt>
                <c:pt idx="9">
                  <c:v>4</c:v>
                </c:pt>
                <c:pt idx="10">
                  <c:v>129</c:v>
                </c:pt>
                <c:pt idx="11">
                  <c:v>100</c:v>
                </c:pt>
                <c:pt idx="12">
                  <c:v>143</c:v>
                </c:pt>
                <c:pt idx="13">
                  <c:v>154</c:v>
                </c:pt>
                <c:pt idx="14">
                  <c:v>140</c:v>
                </c:pt>
                <c:pt idx="15">
                  <c:v>90</c:v>
                </c:pt>
                <c:pt idx="16">
                  <c:v>50</c:v>
                </c:pt>
                <c:pt idx="17">
                  <c:v>84</c:v>
                </c:pt>
                <c:pt idx="18">
                  <c:v>99</c:v>
                </c:pt>
                <c:pt idx="19">
                  <c:v>27</c:v>
                </c:pt>
                <c:pt idx="20">
                  <c:v>325</c:v>
                </c:pt>
                <c:pt idx="21">
                  <c:v>319</c:v>
                </c:pt>
                <c:pt idx="22">
                  <c:v>338</c:v>
                </c:pt>
                <c:pt idx="23">
                  <c:v>18</c:v>
                </c:pt>
                <c:pt idx="24">
                  <c:v>8</c:v>
                </c:pt>
              </c:numCache>
            </c:numRef>
          </c:val>
          <c:smooth val="0"/>
        </c:ser>
        <c:marker val="1"/>
        <c:axId val="41444988"/>
        <c:axId val="37460573"/>
      </c:lineChart>
      <c:catAx>
        <c:axId val="41444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60573"/>
        <c:crosses val="autoZero"/>
        <c:auto val="1"/>
        <c:lblOffset val="100"/>
        <c:tickLblSkip val="1"/>
        <c:noMultiLvlLbl val="0"/>
      </c:catAx>
      <c:valAx>
        <c:axId val="374605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449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975"/>
          <c:y val="0.09675"/>
          <c:w val="0.16975"/>
          <c:h val="0.26625"/>
        </c:manualLayout>
      </c:layout>
      <c:overlay val="0"/>
      <c:spPr>
        <a:solidFill>
          <a:srgbClr val="FFFFFF"/>
        </a:solidFill>
        <a:ln w="12700">
          <a:solidFill>
            <a:srgbClr val="00336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0.40125</cdr:x>
      <cdr:y>0.04725</cdr:y>
    </cdr:from>
    <cdr:to>
      <cdr:x>0.7295</cdr:x>
      <cdr:y>0.1</cdr:y>
    </cdr:to>
    <cdr:sp>
      <cdr:nvSpPr>
        <cdr:cNvPr id="1" name="TextBox 2"/>
        <cdr:cNvSpPr txBox="1">
          <a:spLocks noChangeArrowheads="1"/>
        </cdr:cNvSpPr>
      </cdr:nvSpPr>
      <cdr:spPr>
        <a:xfrm>
          <a:off x="3733800" y="266700"/>
          <a:ext cx="3057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Gap to next team (Laps)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E35" sqref="E35"/>
    </sheetView>
  </sheetViews>
  <sheetFormatPr defaultColWidth="8.8515625" defaultRowHeight="12.75"/>
  <cols>
    <col min="1" max="1" width="6.7109375" style="0" customWidth="1"/>
    <col min="2" max="2" width="11.140625" style="0" customWidth="1"/>
    <col min="3" max="4" width="4.421875" style="0" customWidth="1"/>
    <col min="5" max="5" width="63.8515625" style="0" bestFit="1" customWidth="1"/>
    <col min="6" max="6" width="9.57421875" style="0" customWidth="1"/>
    <col min="7" max="7" width="8.8515625" style="0" customWidth="1"/>
    <col min="8" max="8" width="6.57421875" style="0" customWidth="1"/>
    <col min="9" max="16" width="8.8515625" style="0" customWidth="1"/>
    <col min="17" max="17" width="4.421875" style="0" customWidth="1"/>
  </cols>
  <sheetData>
    <row r="1" spans="2:4" ht="15">
      <c r="B1" s="1" t="s">
        <v>78</v>
      </c>
      <c r="D1" s="1"/>
    </row>
    <row r="2" spans="2:4" ht="15">
      <c r="B2" s="1"/>
      <c r="D2" s="1"/>
    </row>
    <row r="3" spans="1:8" ht="15">
      <c r="A3" s="135" t="s">
        <v>82</v>
      </c>
      <c r="B3" s="140"/>
      <c r="C3" s="141"/>
      <c r="D3" s="141"/>
      <c r="E3" s="140"/>
      <c r="F3" s="142" t="s">
        <v>79</v>
      </c>
      <c r="G3" s="163" t="s">
        <v>88</v>
      </c>
      <c r="H3" s="164"/>
    </row>
    <row r="4" spans="1:8" ht="15">
      <c r="A4" s="136" t="s">
        <v>80</v>
      </c>
      <c r="B4" s="2" t="s">
        <v>37</v>
      </c>
      <c r="G4" s="122" t="s">
        <v>89</v>
      </c>
      <c r="H4" s="122" t="s">
        <v>92</v>
      </c>
    </row>
    <row r="5" spans="1:8" ht="15">
      <c r="A5" s="137"/>
      <c r="B5" s="129"/>
      <c r="C5" s="128">
        <v>5</v>
      </c>
      <c r="D5" s="128"/>
      <c r="E5" s="130" t="s">
        <v>47</v>
      </c>
      <c r="F5" s="131">
        <v>5647</v>
      </c>
      <c r="G5" s="123" t="s">
        <v>90</v>
      </c>
      <c r="H5" s="123" t="s">
        <v>91</v>
      </c>
    </row>
    <row r="6" spans="1:8" ht="15">
      <c r="A6" s="138"/>
      <c r="B6" s="3"/>
      <c r="F6" s="119"/>
      <c r="G6" s="124"/>
      <c r="H6" s="124"/>
    </row>
    <row r="7" spans="1:8" ht="15">
      <c r="A7" s="136" t="s">
        <v>83</v>
      </c>
      <c r="B7" s="2" t="s">
        <v>38</v>
      </c>
      <c r="F7" s="119"/>
      <c r="G7" s="125"/>
      <c r="H7" s="125"/>
    </row>
    <row r="8" spans="1:8" ht="15">
      <c r="A8" s="139"/>
      <c r="B8" s="129"/>
      <c r="C8" s="128">
        <v>4</v>
      </c>
      <c r="D8" s="128"/>
      <c r="E8" s="130" t="s">
        <v>48</v>
      </c>
      <c r="F8" s="132">
        <v>5344</v>
      </c>
      <c r="G8" s="133">
        <f>+F5-F8</f>
        <v>303</v>
      </c>
      <c r="H8" s="126">
        <f>+G8</f>
        <v>303</v>
      </c>
    </row>
    <row r="9" spans="1:8" ht="15">
      <c r="A9" s="136"/>
      <c r="B9" s="3"/>
      <c r="F9" s="119"/>
      <c r="G9" s="125"/>
      <c r="H9" s="125"/>
    </row>
    <row r="10" spans="1:8" ht="15">
      <c r="A10" s="136" t="s">
        <v>84</v>
      </c>
      <c r="B10" s="2" t="s">
        <v>51</v>
      </c>
      <c r="F10" s="119"/>
      <c r="G10" s="125"/>
      <c r="H10" s="125"/>
    </row>
    <row r="11" spans="1:8" ht="12.75">
      <c r="A11" s="139"/>
      <c r="B11" s="128"/>
      <c r="C11" s="128">
        <v>4</v>
      </c>
      <c r="D11" s="128"/>
      <c r="E11" s="130" t="s">
        <v>49</v>
      </c>
      <c r="F11" s="131">
        <v>5049</v>
      </c>
      <c r="G11" s="126">
        <f>+F8-F11</f>
        <v>295</v>
      </c>
      <c r="H11" s="126">
        <f>+G11+H8</f>
        <v>598</v>
      </c>
    </row>
    <row r="12" spans="1:8" ht="12.75">
      <c r="A12" s="136"/>
      <c r="F12" s="119"/>
      <c r="G12" s="125"/>
      <c r="H12" s="125"/>
    </row>
    <row r="13" spans="1:8" ht="15">
      <c r="A13" s="136" t="s">
        <v>85</v>
      </c>
      <c r="B13" s="1" t="s">
        <v>52</v>
      </c>
      <c r="F13" s="119"/>
      <c r="G13" s="125"/>
      <c r="H13" s="125"/>
    </row>
    <row r="14" spans="1:8" ht="12.75">
      <c r="A14" s="139"/>
      <c r="B14" s="128"/>
      <c r="C14" s="128">
        <v>4</v>
      </c>
      <c r="D14" s="128"/>
      <c r="E14" s="130" t="s">
        <v>50</v>
      </c>
      <c r="F14" s="131">
        <v>4872</v>
      </c>
      <c r="G14" s="126">
        <f>+F11-F14</f>
        <v>177</v>
      </c>
      <c r="H14" s="126">
        <f>+G14+H11</f>
        <v>775</v>
      </c>
    </row>
    <row r="15" spans="1:8" ht="12.75">
      <c r="A15" s="136"/>
      <c r="F15" s="119"/>
      <c r="G15" s="125"/>
      <c r="H15" s="125"/>
    </row>
    <row r="16" spans="1:8" ht="15">
      <c r="A16" s="136" t="s">
        <v>86</v>
      </c>
      <c r="B16" s="2" t="s">
        <v>36</v>
      </c>
      <c r="F16" s="119"/>
      <c r="G16" s="125"/>
      <c r="H16" s="125"/>
    </row>
    <row r="17" spans="1:8" ht="15">
      <c r="A17" s="139"/>
      <c r="B17" s="129"/>
      <c r="C17" s="128">
        <v>4</v>
      </c>
      <c r="D17" s="128"/>
      <c r="E17" s="130" t="s">
        <v>46</v>
      </c>
      <c r="F17" s="134">
        <v>4526</v>
      </c>
      <c r="G17" s="126">
        <f>+F14-F17</f>
        <v>346</v>
      </c>
      <c r="H17" s="126">
        <f>+G17+H14</f>
        <v>1121</v>
      </c>
    </row>
    <row r="18" spans="1:8" ht="12.75">
      <c r="A18" s="136"/>
      <c r="F18" s="120"/>
      <c r="G18" s="125"/>
      <c r="H18" s="125"/>
    </row>
    <row r="19" spans="1:8" ht="15">
      <c r="A19" s="136" t="s">
        <v>87</v>
      </c>
      <c r="B19" s="2" t="s">
        <v>35</v>
      </c>
      <c r="F19" s="120"/>
      <c r="G19" s="125"/>
      <c r="H19" s="125"/>
    </row>
    <row r="20" spans="1:8" ht="15">
      <c r="A20" s="137"/>
      <c r="B20" s="129"/>
      <c r="C20" s="128">
        <v>4</v>
      </c>
      <c r="D20" s="128"/>
      <c r="E20" s="130" t="s">
        <v>45</v>
      </c>
      <c r="F20" s="131">
        <v>4518</v>
      </c>
      <c r="G20" s="127">
        <f>+F17-F20</f>
        <v>8</v>
      </c>
      <c r="H20" s="127">
        <f>+G20+H17</f>
        <v>1129</v>
      </c>
    </row>
    <row r="21" ht="12.75">
      <c r="F21" s="120"/>
    </row>
    <row r="22" ht="12.75">
      <c r="F22" s="143">
        <f>SUM(F5:F21)</f>
        <v>29956</v>
      </c>
    </row>
  </sheetData>
  <sheetProtection/>
  <mergeCells count="1">
    <mergeCell ref="G3:H3"/>
  </mergeCells>
  <printOptions/>
  <pageMargins left="0.63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1"/>
  <sheetViews>
    <sheetView tabSelected="1" zoomScale="75" zoomScaleNormal="75" zoomScalePageLayoutView="0" workbookViewId="0" topLeftCell="A1">
      <selection activeCell="AC7" sqref="AC7"/>
    </sheetView>
  </sheetViews>
  <sheetFormatPr defaultColWidth="8.8515625" defaultRowHeight="12.75"/>
  <cols>
    <col min="1" max="2" width="9.8515625" style="4" customWidth="1"/>
    <col min="3" max="7" width="7.7109375" style="4" customWidth="1"/>
    <col min="8" max="8" width="9.140625" style="4" customWidth="1"/>
    <col min="9" max="14" width="9.140625" style="92" customWidth="1"/>
    <col min="15" max="20" width="8.7109375" style="4" customWidth="1"/>
    <col min="21" max="26" width="8.8515625" style="4" customWidth="1"/>
    <col min="27" max="27" width="9.8515625" style="4" customWidth="1"/>
    <col min="28" max="28" width="12.421875" style="4" customWidth="1"/>
    <col min="29" max="16384" width="8.8515625" style="4" customWidth="1"/>
  </cols>
  <sheetData>
    <row r="1" spans="1:28" ht="18.75" thickBot="1">
      <c r="A1" s="196" t="s">
        <v>44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</row>
    <row r="2" spans="1:26" ht="15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88" t="s">
        <v>39</v>
      </c>
      <c r="P2" s="189"/>
      <c r="Q2" s="189"/>
      <c r="R2" s="189"/>
      <c r="S2" s="189"/>
      <c r="T2" s="190"/>
      <c r="U2" s="7"/>
      <c r="V2" s="8"/>
      <c r="W2" s="186"/>
      <c r="X2" s="186"/>
      <c r="Y2" s="186"/>
      <c r="Z2" s="186"/>
    </row>
    <row r="3" spans="1:28" ht="15.75" customHeight="1" thickBot="1">
      <c r="A3" s="6"/>
      <c r="B3" s="6"/>
      <c r="C3" s="9" t="s">
        <v>11</v>
      </c>
      <c r="D3" s="9" t="s">
        <v>12</v>
      </c>
      <c r="E3" s="9" t="s">
        <v>13</v>
      </c>
      <c r="F3" s="9" t="s">
        <v>14</v>
      </c>
      <c r="G3" s="9" t="s">
        <v>15</v>
      </c>
      <c r="H3" s="9" t="s">
        <v>16</v>
      </c>
      <c r="I3" s="10" t="s">
        <v>17</v>
      </c>
      <c r="J3" s="10" t="s">
        <v>18</v>
      </c>
      <c r="K3" s="10" t="s">
        <v>19</v>
      </c>
      <c r="L3" s="10" t="s">
        <v>20</v>
      </c>
      <c r="M3" s="10" t="s">
        <v>21</v>
      </c>
      <c r="N3" s="11" t="s">
        <v>22</v>
      </c>
      <c r="O3" s="12" t="s">
        <v>23</v>
      </c>
      <c r="P3" s="13" t="s">
        <v>24</v>
      </c>
      <c r="Q3" s="13" t="s">
        <v>25</v>
      </c>
      <c r="R3" s="13" t="s">
        <v>26</v>
      </c>
      <c r="S3" s="13" t="s">
        <v>27</v>
      </c>
      <c r="T3" s="14" t="s">
        <v>28</v>
      </c>
      <c r="U3" s="15" t="s">
        <v>29</v>
      </c>
      <c r="V3" s="16" t="s">
        <v>30</v>
      </c>
      <c r="W3" s="16" t="s">
        <v>31</v>
      </c>
      <c r="X3" s="16" t="s">
        <v>32</v>
      </c>
      <c r="Y3" s="16" t="s">
        <v>33</v>
      </c>
      <c r="Z3" s="16" t="s">
        <v>34</v>
      </c>
      <c r="AA3" s="175"/>
      <c r="AB3" s="175"/>
    </row>
    <row r="4" spans="1:28" ht="15.75" customHeight="1">
      <c r="A4" s="173" t="s">
        <v>6</v>
      </c>
      <c r="B4" s="174"/>
      <c r="C4" s="110" t="s">
        <v>60</v>
      </c>
      <c r="D4" s="111" t="s">
        <v>61</v>
      </c>
      <c r="E4" s="112" t="s">
        <v>62</v>
      </c>
      <c r="F4" s="113" t="s">
        <v>63</v>
      </c>
      <c r="G4" s="114" t="s">
        <v>60</v>
      </c>
      <c r="H4" s="115" t="s">
        <v>61</v>
      </c>
      <c r="I4" s="17" t="s">
        <v>62</v>
      </c>
      <c r="J4" s="111" t="s">
        <v>63</v>
      </c>
      <c r="K4" s="112" t="s">
        <v>60</v>
      </c>
      <c r="L4" s="113" t="s">
        <v>61</v>
      </c>
      <c r="M4" s="116" t="s">
        <v>63</v>
      </c>
      <c r="N4" s="115" t="s">
        <v>62</v>
      </c>
      <c r="O4" s="117" t="s">
        <v>60</v>
      </c>
      <c r="P4" s="111" t="s">
        <v>64</v>
      </c>
      <c r="Q4" s="112" t="s">
        <v>62</v>
      </c>
      <c r="R4" s="113" t="s">
        <v>60</v>
      </c>
      <c r="S4" s="114" t="s">
        <v>61</v>
      </c>
      <c r="T4" s="115" t="s">
        <v>60</v>
      </c>
      <c r="U4" s="17" t="s">
        <v>62</v>
      </c>
      <c r="V4" s="111" t="s">
        <v>63</v>
      </c>
      <c r="W4" s="112" t="s">
        <v>61</v>
      </c>
      <c r="X4" s="113" t="s">
        <v>60</v>
      </c>
      <c r="Y4" s="116" t="s">
        <v>61</v>
      </c>
      <c r="Z4" s="115" t="s">
        <v>60</v>
      </c>
      <c r="AA4" s="23" t="s">
        <v>8</v>
      </c>
      <c r="AB4" s="24" t="s">
        <v>3</v>
      </c>
    </row>
    <row r="5" spans="1:28" ht="15.75" customHeight="1">
      <c r="A5" s="165" t="s">
        <v>2</v>
      </c>
      <c r="B5" s="166"/>
      <c r="C5" s="25">
        <v>227</v>
      </c>
      <c r="D5" s="25">
        <v>220</v>
      </c>
      <c r="E5" s="25">
        <v>226</v>
      </c>
      <c r="F5" s="25">
        <v>199</v>
      </c>
      <c r="G5" s="25">
        <v>242</v>
      </c>
      <c r="H5" s="25">
        <v>223</v>
      </c>
      <c r="I5" s="25">
        <v>212</v>
      </c>
      <c r="J5" s="25">
        <v>128</v>
      </c>
      <c r="K5" s="25">
        <v>213</v>
      </c>
      <c r="L5" s="25">
        <v>215</v>
      </c>
      <c r="M5" s="25">
        <v>191</v>
      </c>
      <c r="N5" s="26">
        <v>204</v>
      </c>
      <c r="O5" s="27">
        <v>201</v>
      </c>
      <c r="P5" s="25">
        <v>187</v>
      </c>
      <c r="Q5" s="25">
        <v>130</v>
      </c>
      <c r="R5" s="25">
        <v>73</v>
      </c>
      <c r="S5" s="25">
        <v>184</v>
      </c>
      <c r="T5" s="28">
        <v>139</v>
      </c>
      <c r="U5" s="29">
        <v>116</v>
      </c>
      <c r="V5" s="25">
        <v>196</v>
      </c>
      <c r="W5" s="25">
        <v>216</v>
      </c>
      <c r="X5" s="25">
        <v>234</v>
      </c>
      <c r="Y5" s="25">
        <v>223</v>
      </c>
      <c r="Z5" s="28">
        <v>127</v>
      </c>
      <c r="AA5" s="30">
        <f>MAX(C5:Z5)</f>
        <v>242</v>
      </c>
      <c r="AB5" s="28"/>
    </row>
    <row r="6" spans="1:28" ht="15.75" customHeight="1" thickBot="1">
      <c r="A6" s="176" t="s">
        <v>0</v>
      </c>
      <c r="B6" s="177"/>
      <c r="C6" s="31">
        <f>+C5</f>
        <v>227</v>
      </c>
      <c r="D6" s="31">
        <f aca="true" t="shared" si="0" ref="D6:Z6">IF(D5&lt;=0,0,+D5+C6)</f>
        <v>447</v>
      </c>
      <c r="E6" s="31">
        <f t="shared" si="0"/>
        <v>673</v>
      </c>
      <c r="F6" s="31">
        <f t="shared" si="0"/>
        <v>872</v>
      </c>
      <c r="G6" s="31">
        <f t="shared" si="0"/>
        <v>1114</v>
      </c>
      <c r="H6" s="31">
        <f t="shared" si="0"/>
        <v>1337</v>
      </c>
      <c r="I6" s="31">
        <f t="shared" si="0"/>
        <v>1549</v>
      </c>
      <c r="J6" s="31">
        <f t="shared" si="0"/>
        <v>1677</v>
      </c>
      <c r="K6" s="31">
        <f t="shared" si="0"/>
        <v>1890</v>
      </c>
      <c r="L6" s="31">
        <f t="shared" si="0"/>
        <v>2105</v>
      </c>
      <c r="M6" s="31">
        <f t="shared" si="0"/>
        <v>2296</v>
      </c>
      <c r="N6" s="32">
        <f t="shared" si="0"/>
        <v>2500</v>
      </c>
      <c r="O6" s="33">
        <f t="shared" si="0"/>
        <v>2701</v>
      </c>
      <c r="P6" s="31">
        <f t="shared" si="0"/>
        <v>2888</v>
      </c>
      <c r="Q6" s="31">
        <f t="shared" si="0"/>
        <v>3018</v>
      </c>
      <c r="R6" s="31">
        <f t="shared" si="0"/>
        <v>3091</v>
      </c>
      <c r="S6" s="31">
        <f t="shared" si="0"/>
        <v>3275</v>
      </c>
      <c r="T6" s="34">
        <f t="shared" si="0"/>
        <v>3414</v>
      </c>
      <c r="U6" s="35">
        <f t="shared" si="0"/>
        <v>3530</v>
      </c>
      <c r="V6" s="31">
        <f t="shared" si="0"/>
        <v>3726</v>
      </c>
      <c r="W6" s="31">
        <f t="shared" si="0"/>
        <v>3942</v>
      </c>
      <c r="X6" s="31">
        <f t="shared" si="0"/>
        <v>4176</v>
      </c>
      <c r="Y6" s="31">
        <f t="shared" si="0"/>
        <v>4399</v>
      </c>
      <c r="Z6" s="34">
        <f t="shared" si="0"/>
        <v>4526</v>
      </c>
      <c r="AA6" s="36"/>
      <c r="AB6" s="37">
        <f>MAX(C6:Z6)</f>
        <v>4526</v>
      </c>
    </row>
    <row r="7" spans="1:28" ht="15.75" customHeight="1" thickTop="1">
      <c r="A7" s="169" t="s">
        <v>5</v>
      </c>
      <c r="B7" s="170"/>
      <c r="C7" s="40">
        <f>C56</f>
        <v>5</v>
      </c>
      <c r="D7" s="40">
        <f aca="true" t="shared" si="1" ref="D7:Z7">D56</f>
        <v>5</v>
      </c>
      <c r="E7" s="40">
        <f t="shared" si="1"/>
        <v>5</v>
      </c>
      <c r="F7" s="40">
        <f t="shared" si="1"/>
        <v>5</v>
      </c>
      <c r="G7" s="40">
        <f t="shared" si="1"/>
        <v>5</v>
      </c>
      <c r="H7" s="40">
        <f t="shared" si="1"/>
        <v>4</v>
      </c>
      <c r="I7" s="40">
        <f t="shared" si="1"/>
        <v>5</v>
      </c>
      <c r="J7" s="40">
        <f t="shared" si="1"/>
        <v>6</v>
      </c>
      <c r="K7" s="40">
        <f t="shared" si="1"/>
        <v>5</v>
      </c>
      <c r="L7" s="40">
        <f t="shared" si="1"/>
        <v>4</v>
      </c>
      <c r="M7" s="40">
        <f t="shared" si="1"/>
        <v>5</v>
      </c>
      <c r="N7" s="41">
        <f t="shared" si="1"/>
        <v>5</v>
      </c>
      <c r="O7" s="42">
        <f t="shared" si="1"/>
        <v>4</v>
      </c>
      <c r="P7" s="40">
        <f t="shared" si="1"/>
        <v>4</v>
      </c>
      <c r="Q7" s="40">
        <f t="shared" si="1"/>
        <v>4</v>
      </c>
      <c r="R7" s="40">
        <f t="shared" si="1"/>
        <v>5</v>
      </c>
      <c r="S7" s="40">
        <f t="shared" si="1"/>
        <v>5</v>
      </c>
      <c r="T7" s="43">
        <f t="shared" si="1"/>
        <v>5</v>
      </c>
      <c r="U7" s="44">
        <f t="shared" si="1"/>
        <v>5</v>
      </c>
      <c r="V7" s="40">
        <f t="shared" si="1"/>
        <v>6</v>
      </c>
      <c r="W7" s="40">
        <f t="shared" si="1"/>
        <v>6</v>
      </c>
      <c r="X7" s="40">
        <f t="shared" si="1"/>
        <v>6</v>
      </c>
      <c r="Y7" s="40">
        <f t="shared" si="1"/>
        <v>5</v>
      </c>
      <c r="Z7" s="43">
        <f t="shared" si="1"/>
        <v>5</v>
      </c>
      <c r="AA7" s="42" t="s">
        <v>9</v>
      </c>
      <c r="AB7" s="45" t="str">
        <f>IF(Z56=1,"first",IF(Z56=2,"second",IF(Z56=3,"third",IF(Z56=4,"4th",IF(Z56=5,"fifth","last")))))</f>
        <v>fifth</v>
      </c>
    </row>
    <row r="8" spans="1:28" ht="15.75" customHeight="1" thickBot="1">
      <c r="A8" s="171" t="s">
        <v>7</v>
      </c>
      <c r="B8" s="172"/>
      <c r="C8" s="46">
        <f>IF(C7=C13+1,C12-C6,IF(C7=C19+1,C18-C6,IF(C7=C25+1,C24-C6,IF(C7=C31+1,C30-C6,IF(C7=C37+1,C36-C6,0)))))</f>
        <v>7</v>
      </c>
      <c r="D8" s="46">
        <f aca="true" t="shared" si="2" ref="D8:Z8">IF(D7=D13+1,D12-D6,IF(D7=D19+1,D18-D6,IF(D7=D25+1,D24-D6,IF(D7=D31+1,D30-D6,IF(D7=D37+1,D36-D6,0)))))</f>
        <v>13</v>
      </c>
      <c r="E8" s="46">
        <f t="shared" si="2"/>
        <v>16</v>
      </c>
      <c r="F8" s="46">
        <f t="shared" si="2"/>
        <v>55</v>
      </c>
      <c r="G8" s="46">
        <f t="shared" si="2"/>
        <v>44</v>
      </c>
      <c r="H8" s="46">
        <f t="shared" si="2"/>
        <v>48</v>
      </c>
      <c r="I8" s="46">
        <f t="shared" si="2"/>
        <v>5</v>
      </c>
      <c r="J8" s="46">
        <f t="shared" si="2"/>
        <v>31</v>
      </c>
      <c r="K8" s="46">
        <f t="shared" si="2"/>
        <v>109</v>
      </c>
      <c r="L8" s="46">
        <f t="shared" si="2"/>
        <v>85</v>
      </c>
      <c r="M8" s="46">
        <f t="shared" si="2"/>
        <v>10</v>
      </c>
      <c r="N8" s="47">
        <f t="shared" si="2"/>
        <v>11</v>
      </c>
      <c r="O8" s="48">
        <f t="shared" si="2"/>
        <v>158</v>
      </c>
      <c r="P8" s="46">
        <f t="shared" si="2"/>
        <v>149</v>
      </c>
      <c r="Q8" s="46">
        <f t="shared" si="2"/>
        <v>230</v>
      </c>
      <c r="R8" s="46">
        <f t="shared" si="2"/>
        <v>144</v>
      </c>
      <c r="S8" s="46">
        <f t="shared" si="2"/>
        <v>166</v>
      </c>
      <c r="T8" s="49">
        <f t="shared" si="2"/>
        <v>229</v>
      </c>
      <c r="U8" s="50">
        <f t="shared" si="2"/>
        <v>303</v>
      </c>
      <c r="V8" s="46">
        <f t="shared" si="2"/>
        <v>7</v>
      </c>
      <c r="W8" s="46">
        <f t="shared" si="2"/>
        <v>26</v>
      </c>
      <c r="X8" s="46">
        <f t="shared" si="2"/>
        <v>3</v>
      </c>
      <c r="Y8" s="46">
        <f t="shared" si="2"/>
        <v>359</v>
      </c>
      <c r="Z8" s="49">
        <f t="shared" si="2"/>
        <v>346</v>
      </c>
      <c r="AA8" s="51" t="s">
        <v>10</v>
      </c>
      <c r="AB8" s="49">
        <f>MAX($Z$6,$Z$12,$Z$18,$Z$24,$Z$30,$Z$36)-Z6</f>
        <v>1121</v>
      </c>
    </row>
    <row r="9" spans="1:27" ht="15.75" customHeight="1" thickBot="1">
      <c r="A9" s="52"/>
      <c r="B9" s="53"/>
      <c r="C9" s="38"/>
      <c r="D9" s="38"/>
      <c r="E9" s="38"/>
      <c r="F9" s="38"/>
      <c r="G9" s="38"/>
      <c r="H9" s="38"/>
      <c r="I9" s="54"/>
      <c r="J9" s="54"/>
      <c r="K9" s="54"/>
      <c r="L9" s="54"/>
      <c r="M9" s="54"/>
      <c r="N9" s="54"/>
      <c r="O9" s="181" t="s">
        <v>39</v>
      </c>
      <c r="P9" s="182"/>
      <c r="Q9" s="182"/>
      <c r="R9" s="182"/>
      <c r="S9" s="182"/>
      <c r="T9" s="183"/>
      <c r="U9" s="38"/>
      <c r="V9" s="38"/>
      <c r="W9" s="187"/>
      <c r="X9" s="187"/>
      <c r="Y9" s="187"/>
      <c r="Z9" s="187"/>
      <c r="AA9" s="55"/>
    </row>
    <row r="10" spans="1:28" ht="15.75" customHeight="1">
      <c r="A10" s="173" t="s">
        <v>6</v>
      </c>
      <c r="B10" s="174"/>
      <c r="C10" s="22" t="s">
        <v>61</v>
      </c>
      <c r="D10" s="17" t="s">
        <v>71</v>
      </c>
      <c r="E10" s="18" t="s">
        <v>72</v>
      </c>
      <c r="F10" s="19" t="s">
        <v>73</v>
      </c>
      <c r="G10" s="20" t="s">
        <v>74</v>
      </c>
      <c r="H10" s="21" t="s">
        <v>71</v>
      </c>
      <c r="I10" s="22" t="s">
        <v>73</v>
      </c>
      <c r="J10" s="17" t="s">
        <v>61</v>
      </c>
      <c r="K10" s="18" t="s">
        <v>71</v>
      </c>
      <c r="L10" s="19" t="s">
        <v>72</v>
      </c>
      <c r="M10" s="20" t="s">
        <v>73</v>
      </c>
      <c r="N10" s="56" t="s">
        <v>61</v>
      </c>
      <c r="O10" s="57" t="s">
        <v>71</v>
      </c>
      <c r="P10" s="17" t="s">
        <v>72</v>
      </c>
      <c r="Q10" s="18" t="s">
        <v>73</v>
      </c>
      <c r="R10" s="19" t="s">
        <v>61</v>
      </c>
      <c r="S10" s="20" t="s">
        <v>71</v>
      </c>
      <c r="T10" s="58" t="s">
        <v>72</v>
      </c>
      <c r="U10" s="59" t="s">
        <v>73</v>
      </c>
      <c r="V10" s="17" t="s">
        <v>61</v>
      </c>
      <c r="W10" s="18" t="s">
        <v>71</v>
      </c>
      <c r="X10" s="19" t="s">
        <v>72</v>
      </c>
      <c r="Y10" s="20" t="s">
        <v>73</v>
      </c>
      <c r="Z10" s="58" t="s">
        <v>61</v>
      </c>
      <c r="AA10" s="23" t="s">
        <v>8</v>
      </c>
      <c r="AB10" s="24" t="s">
        <v>3</v>
      </c>
    </row>
    <row r="11" spans="1:28" ht="15.75" customHeight="1">
      <c r="A11" s="165" t="s">
        <v>41</v>
      </c>
      <c r="B11" s="166"/>
      <c r="C11" s="25">
        <v>126</v>
      </c>
      <c r="D11" s="25">
        <v>229</v>
      </c>
      <c r="E11" s="25">
        <v>237</v>
      </c>
      <c r="F11" s="25">
        <v>212</v>
      </c>
      <c r="G11" s="25">
        <v>220</v>
      </c>
      <c r="H11" s="25">
        <v>247</v>
      </c>
      <c r="I11" s="25">
        <v>218</v>
      </c>
      <c r="J11" s="25">
        <v>219</v>
      </c>
      <c r="K11" s="25">
        <v>178</v>
      </c>
      <c r="L11" s="25">
        <v>87</v>
      </c>
      <c r="M11" s="25">
        <v>223</v>
      </c>
      <c r="N11" s="26">
        <v>161</v>
      </c>
      <c r="O11" s="27">
        <v>180</v>
      </c>
      <c r="P11" s="25">
        <v>196</v>
      </c>
      <c r="Q11" s="25">
        <v>188</v>
      </c>
      <c r="R11" s="25">
        <v>120</v>
      </c>
      <c r="S11" s="25">
        <v>150</v>
      </c>
      <c r="T11" s="28">
        <v>124</v>
      </c>
      <c r="U11" s="29">
        <v>188</v>
      </c>
      <c r="V11" s="25">
        <v>230</v>
      </c>
      <c r="W11" s="25">
        <v>235</v>
      </c>
      <c r="X11" s="25">
        <v>211</v>
      </c>
      <c r="Y11" s="25">
        <v>202</v>
      </c>
      <c r="Z11" s="28">
        <v>137</v>
      </c>
      <c r="AA11" s="30">
        <f>MAX(C11:Z11)</f>
        <v>247</v>
      </c>
      <c r="AB11" s="28"/>
    </row>
    <row r="12" spans="1:28" ht="15.75" customHeight="1" thickBot="1">
      <c r="A12" s="178" t="s">
        <v>0</v>
      </c>
      <c r="B12" s="179"/>
      <c r="C12" s="60">
        <f aca="true" t="shared" si="3" ref="C12:Z12">IF(C11&lt;=0,0,+C11+B12)</f>
        <v>126</v>
      </c>
      <c r="D12" s="60">
        <f t="shared" si="3"/>
        <v>355</v>
      </c>
      <c r="E12" s="60">
        <f t="shared" si="3"/>
        <v>592</v>
      </c>
      <c r="F12" s="60">
        <f t="shared" si="3"/>
        <v>804</v>
      </c>
      <c r="G12" s="60">
        <f t="shared" si="3"/>
        <v>1024</v>
      </c>
      <c r="H12" s="60">
        <f t="shared" si="3"/>
        <v>1271</v>
      </c>
      <c r="I12" s="60">
        <f t="shared" si="3"/>
        <v>1489</v>
      </c>
      <c r="J12" s="60">
        <f t="shared" si="3"/>
        <v>1708</v>
      </c>
      <c r="K12" s="60">
        <f t="shared" si="3"/>
        <v>1886</v>
      </c>
      <c r="L12" s="60">
        <f t="shared" si="3"/>
        <v>1973</v>
      </c>
      <c r="M12" s="60">
        <f t="shared" si="3"/>
        <v>2196</v>
      </c>
      <c r="N12" s="61">
        <f t="shared" si="3"/>
        <v>2357</v>
      </c>
      <c r="O12" s="62">
        <f t="shared" si="3"/>
        <v>2537</v>
      </c>
      <c r="P12" s="60">
        <f t="shared" si="3"/>
        <v>2733</v>
      </c>
      <c r="Q12" s="60">
        <f t="shared" si="3"/>
        <v>2921</v>
      </c>
      <c r="R12" s="60">
        <f t="shared" si="3"/>
        <v>3041</v>
      </c>
      <c r="S12" s="60">
        <f t="shared" si="3"/>
        <v>3191</v>
      </c>
      <c r="T12" s="63">
        <f t="shared" si="3"/>
        <v>3315</v>
      </c>
      <c r="U12" s="64">
        <f t="shared" si="3"/>
        <v>3503</v>
      </c>
      <c r="V12" s="60">
        <f t="shared" si="3"/>
        <v>3733</v>
      </c>
      <c r="W12" s="60">
        <f t="shared" si="3"/>
        <v>3968</v>
      </c>
      <c r="X12" s="60">
        <f t="shared" si="3"/>
        <v>4179</v>
      </c>
      <c r="Y12" s="60">
        <f t="shared" si="3"/>
        <v>4381</v>
      </c>
      <c r="Z12" s="63">
        <f t="shared" si="3"/>
        <v>4518</v>
      </c>
      <c r="AA12" s="36"/>
      <c r="AB12" s="37">
        <f>MAX(C12:Z12)</f>
        <v>4518</v>
      </c>
    </row>
    <row r="13" spans="1:28" ht="15.75" customHeight="1" thickTop="1">
      <c r="A13" s="169" t="s">
        <v>5</v>
      </c>
      <c r="B13" s="170"/>
      <c r="C13" s="40">
        <f>+C57</f>
        <v>6</v>
      </c>
      <c r="D13" s="40">
        <f aca="true" t="shared" si="4" ref="D13:Z13">+D57</f>
        <v>6</v>
      </c>
      <c r="E13" s="40">
        <f t="shared" si="4"/>
        <v>6</v>
      </c>
      <c r="F13" s="40">
        <f t="shared" si="4"/>
        <v>6</v>
      </c>
      <c r="G13" s="40">
        <f t="shared" si="4"/>
        <v>6</v>
      </c>
      <c r="H13" s="40">
        <f t="shared" si="4"/>
        <v>6</v>
      </c>
      <c r="I13" s="40">
        <f t="shared" si="4"/>
        <v>6</v>
      </c>
      <c r="J13" s="40">
        <f t="shared" si="4"/>
        <v>5</v>
      </c>
      <c r="K13" s="40">
        <f t="shared" si="4"/>
        <v>6</v>
      </c>
      <c r="L13" s="40">
        <f t="shared" si="4"/>
        <v>6</v>
      </c>
      <c r="M13" s="40">
        <f t="shared" si="4"/>
        <v>6</v>
      </c>
      <c r="N13" s="41">
        <f t="shared" si="4"/>
        <v>6</v>
      </c>
      <c r="O13" s="42">
        <f t="shared" si="4"/>
        <v>6</v>
      </c>
      <c r="P13" s="40">
        <f t="shared" si="4"/>
        <v>6</v>
      </c>
      <c r="Q13" s="40">
        <f t="shared" si="4"/>
        <v>6</v>
      </c>
      <c r="R13" s="40">
        <f t="shared" si="4"/>
        <v>6</v>
      </c>
      <c r="S13" s="40">
        <f t="shared" si="4"/>
        <v>6</v>
      </c>
      <c r="T13" s="43">
        <f t="shared" si="4"/>
        <v>6</v>
      </c>
      <c r="U13" s="44">
        <f t="shared" si="4"/>
        <v>6</v>
      </c>
      <c r="V13" s="40">
        <f t="shared" si="4"/>
        <v>5</v>
      </c>
      <c r="W13" s="40">
        <f t="shared" si="4"/>
        <v>5</v>
      </c>
      <c r="X13" s="40">
        <f t="shared" si="4"/>
        <v>5</v>
      </c>
      <c r="Y13" s="40">
        <f t="shared" si="4"/>
        <v>6</v>
      </c>
      <c r="Z13" s="43">
        <f t="shared" si="4"/>
        <v>6</v>
      </c>
      <c r="AA13" s="42" t="s">
        <v>9</v>
      </c>
      <c r="AB13" s="45" t="s">
        <v>59</v>
      </c>
    </row>
    <row r="14" spans="1:28" ht="15.75" customHeight="1" thickBot="1">
      <c r="A14" s="171" t="s">
        <v>7</v>
      </c>
      <c r="B14" s="172"/>
      <c r="C14" s="46">
        <f>IF(C13=C19+1,C18-C12,IF(C13=C25+1,C24-C12,IF(C13=C31+1,C30-C12,IF(C13=C37+1,C36-C12,IF(C13=C7+1,C6-C12,0)))))</f>
        <v>101</v>
      </c>
      <c r="D14" s="46">
        <f aca="true" t="shared" si="5" ref="D14:Z14">IF(D13=D19+1,D18-D12,IF(D13=D25+1,D24-D12,IF(D13=D31+1,D30-D12,IF(D13=D37+1,D36-D12,IF(D13=D7+1,D6-D12,0)))))</f>
        <v>92</v>
      </c>
      <c r="E14" s="46">
        <f t="shared" si="5"/>
        <v>81</v>
      </c>
      <c r="F14" s="46">
        <f t="shared" si="5"/>
        <v>68</v>
      </c>
      <c r="G14" s="46">
        <f t="shared" si="5"/>
        <v>90</v>
      </c>
      <c r="H14" s="46">
        <f t="shared" si="5"/>
        <v>59</v>
      </c>
      <c r="I14" s="46">
        <f t="shared" si="5"/>
        <v>60</v>
      </c>
      <c r="J14" s="46">
        <f t="shared" si="5"/>
        <v>82</v>
      </c>
      <c r="K14" s="46">
        <f t="shared" si="5"/>
        <v>4</v>
      </c>
      <c r="L14" s="46">
        <f t="shared" si="5"/>
        <v>129</v>
      </c>
      <c r="M14" s="46">
        <f t="shared" si="5"/>
        <v>100</v>
      </c>
      <c r="N14" s="47">
        <f t="shared" si="5"/>
        <v>143</v>
      </c>
      <c r="O14" s="48">
        <f t="shared" si="5"/>
        <v>154</v>
      </c>
      <c r="P14" s="46">
        <f t="shared" si="5"/>
        <v>140</v>
      </c>
      <c r="Q14" s="46">
        <f t="shared" si="5"/>
        <v>90</v>
      </c>
      <c r="R14" s="46">
        <f t="shared" si="5"/>
        <v>50</v>
      </c>
      <c r="S14" s="46">
        <f t="shared" si="5"/>
        <v>84</v>
      </c>
      <c r="T14" s="49">
        <f t="shared" si="5"/>
        <v>99</v>
      </c>
      <c r="U14" s="50">
        <f t="shared" si="5"/>
        <v>27</v>
      </c>
      <c r="V14" s="46">
        <f t="shared" si="5"/>
        <v>325</v>
      </c>
      <c r="W14" s="46">
        <f t="shared" si="5"/>
        <v>319</v>
      </c>
      <c r="X14" s="46">
        <f t="shared" si="5"/>
        <v>338</v>
      </c>
      <c r="Y14" s="46">
        <f t="shared" si="5"/>
        <v>18</v>
      </c>
      <c r="Z14" s="49">
        <f t="shared" si="5"/>
        <v>8</v>
      </c>
      <c r="AA14" s="51" t="s">
        <v>10</v>
      </c>
      <c r="AB14" s="49">
        <f>MAX($Z$6,$Z$12,$Z$18,$Z$24,$Z$30,$Z$36)-Z12</f>
        <v>1129</v>
      </c>
    </row>
    <row r="15" spans="1:27" ht="15.75" customHeight="1" thickBot="1">
      <c r="A15" s="52"/>
      <c r="B15" s="53"/>
      <c r="C15" s="38"/>
      <c r="D15" s="38"/>
      <c r="E15" s="38"/>
      <c r="F15" s="38"/>
      <c r="G15" s="38"/>
      <c r="H15" s="38"/>
      <c r="I15" s="54"/>
      <c r="J15" s="54"/>
      <c r="K15" s="54"/>
      <c r="L15" s="54"/>
      <c r="M15" s="54"/>
      <c r="N15" s="54"/>
      <c r="O15" s="181" t="s">
        <v>39</v>
      </c>
      <c r="P15" s="182"/>
      <c r="Q15" s="182"/>
      <c r="R15" s="182"/>
      <c r="S15" s="182"/>
      <c r="T15" s="183"/>
      <c r="U15" s="38"/>
      <c r="V15" s="38"/>
      <c r="W15" s="187"/>
      <c r="X15" s="187"/>
      <c r="Y15" s="187"/>
      <c r="Z15" s="187"/>
      <c r="AA15" s="55"/>
    </row>
    <row r="16" spans="1:28" ht="15.75" customHeight="1">
      <c r="A16" s="173" t="s">
        <v>6</v>
      </c>
      <c r="B16" s="174"/>
      <c r="C16" s="18" t="s">
        <v>55</v>
      </c>
      <c r="D16" s="19" t="s">
        <v>56</v>
      </c>
      <c r="E16" s="20" t="s">
        <v>57</v>
      </c>
      <c r="F16" s="21" t="s">
        <v>58</v>
      </c>
      <c r="G16" s="22" t="s">
        <v>55</v>
      </c>
      <c r="H16" s="17" t="s">
        <v>56</v>
      </c>
      <c r="I16" s="18" t="s">
        <v>57</v>
      </c>
      <c r="J16" s="19" t="s">
        <v>58</v>
      </c>
      <c r="K16" s="20" t="s">
        <v>55</v>
      </c>
      <c r="L16" s="21" t="s">
        <v>56</v>
      </c>
      <c r="M16" s="22" t="s">
        <v>57</v>
      </c>
      <c r="N16" s="65" t="s">
        <v>58</v>
      </c>
      <c r="O16" s="66" t="s">
        <v>55</v>
      </c>
      <c r="P16" s="19" t="s">
        <v>56</v>
      </c>
      <c r="Q16" s="20" t="s">
        <v>57</v>
      </c>
      <c r="R16" s="21" t="s">
        <v>58</v>
      </c>
      <c r="S16" s="22" t="s">
        <v>55</v>
      </c>
      <c r="T16" s="67" t="s">
        <v>58</v>
      </c>
      <c r="U16" s="68" t="s">
        <v>57</v>
      </c>
      <c r="V16" s="19" t="s">
        <v>56</v>
      </c>
      <c r="W16" s="20" t="s">
        <v>55</v>
      </c>
      <c r="X16" s="21" t="s">
        <v>57</v>
      </c>
      <c r="Y16" s="22" t="s">
        <v>58</v>
      </c>
      <c r="Z16" s="67" t="s">
        <v>56</v>
      </c>
      <c r="AA16" s="23" t="s">
        <v>8</v>
      </c>
      <c r="AB16" s="24" t="s">
        <v>3</v>
      </c>
    </row>
    <row r="17" spans="1:28" ht="15.75" customHeight="1">
      <c r="A17" s="165" t="s">
        <v>53</v>
      </c>
      <c r="B17" s="166"/>
      <c r="C17" s="25">
        <v>234</v>
      </c>
      <c r="D17" s="25">
        <v>226</v>
      </c>
      <c r="E17" s="25">
        <v>229</v>
      </c>
      <c r="F17" s="25">
        <v>250</v>
      </c>
      <c r="G17" s="25">
        <v>221</v>
      </c>
      <c r="H17" s="25">
        <v>225</v>
      </c>
      <c r="I17" s="25">
        <v>169</v>
      </c>
      <c r="J17" s="25">
        <v>236</v>
      </c>
      <c r="K17" s="25">
        <v>209</v>
      </c>
      <c r="L17" s="25">
        <v>103</v>
      </c>
      <c r="M17" s="25">
        <v>204</v>
      </c>
      <c r="N17" s="26">
        <v>205</v>
      </c>
      <c r="O17" s="27">
        <v>180</v>
      </c>
      <c r="P17" s="25">
        <v>182</v>
      </c>
      <c r="Q17" s="25">
        <v>138</v>
      </c>
      <c r="R17" s="25">
        <v>224</v>
      </c>
      <c r="S17" s="25">
        <v>206</v>
      </c>
      <c r="T17" s="28">
        <v>202</v>
      </c>
      <c r="U17" s="29">
        <v>190</v>
      </c>
      <c r="V17" s="25">
        <v>225</v>
      </c>
      <c r="W17" s="25">
        <v>229</v>
      </c>
      <c r="X17" s="25">
        <v>230</v>
      </c>
      <c r="Y17" s="25">
        <v>241</v>
      </c>
      <c r="Z17" s="28">
        <v>114</v>
      </c>
      <c r="AA17" s="30">
        <f>MAX(C17:Z17)</f>
        <v>250</v>
      </c>
      <c r="AB17" s="28"/>
    </row>
    <row r="18" spans="1:28" ht="15.75" customHeight="1" thickBot="1">
      <c r="A18" s="184" t="s">
        <v>0</v>
      </c>
      <c r="B18" s="185"/>
      <c r="C18" s="69">
        <f>+C17</f>
        <v>234</v>
      </c>
      <c r="D18" s="69">
        <f aca="true" t="shared" si="6" ref="D18:Z18">IF(D17&lt;=0,0,+D17+C18)</f>
        <v>460</v>
      </c>
      <c r="E18" s="69">
        <f t="shared" si="6"/>
        <v>689</v>
      </c>
      <c r="F18" s="69">
        <f t="shared" si="6"/>
        <v>939</v>
      </c>
      <c r="G18" s="69">
        <f t="shared" si="6"/>
        <v>1160</v>
      </c>
      <c r="H18" s="69">
        <f t="shared" si="6"/>
        <v>1385</v>
      </c>
      <c r="I18" s="69">
        <f t="shared" si="6"/>
        <v>1554</v>
      </c>
      <c r="J18" s="69">
        <f t="shared" si="6"/>
        <v>1790</v>
      </c>
      <c r="K18" s="69">
        <f t="shared" si="6"/>
        <v>1999</v>
      </c>
      <c r="L18" s="69">
        <f t="shared" si="6"/>
        <v>2102</v>
      </c>
      <c r="M18" s="69">
        <f t="shared" si="6"/>
        <v>2306</v>
      </c>
      <c r="N18" s="70">
        <f t="shared" si="6"/>
        <v>2511</v>
      </c>
      <c r="O18" s="71">
        <f t="shared" si="6"/>
        <v>2691</v>
      </c>
      <c r="P18" s="69">
        <f t="shared" si="6"/>
        <v>2873</v>
      </c>
      <c r="Q18" s="69">
        <f t="shared" si="6"/>
        <v>3011</v>
      </c>
      <c r="R18" s="69">
        <f t="shared" si="6"/>
        <v>3235</v>
      </c>
      <c r="S18" s="69">
        <f t="shared" si="6"/>
        <v>3441</v>
      </c>
      <c r="T18" s="72">
        <f t="shared" si="6"/>
        <v>3643</v>
      </c>
      <c r="U18" s="73">
        <f t="shared" si="6"/>
        <v>3833</v>
      </c>
      <c r="V18" s="69">
        <f t="shared" si="6"/>
        <v>4058</v>
      </c>
      <c r="W18" s="69">
        <f t="shared" si="6"/>
        <v>4287</v>
      </c>
      <c r="X18" s="69">
        <f t="shared" si="6"/>
        <v>4517</v>
      </c>
      <c r="Y18" s="69">
        <f t="shared" si="6"/>
        <v>4758</v>
      </c>
      <c r="Z18" s="72">
        <f t="shared" si="6"/>
        <v>4872</v>
      </c>
      <c r="AA18" s="36"/>
      <c r="AB18" s="37">
        <f>MAX(C18:Z18)</f>
        <v>4872</v>
      </c>
    </row>
    <row r="19" spans="1:28" ht="15.75" customHeight="1" thickTop="1">
      <c r="A19" s="169" t="s">
        <v>5</v>
      </c>
      <c r="B19" s="170"/>
      <c r="C19" s="40">
        <f>+C58</f>
        <v>4</v>
      </c>
      <c r="D19" s="40">
        <f aca="true" t="shared" si="7" ref="D19:Z19">+D58</f>
        <v>4</v>
      </c>
      <c r="E19" s="40">
        <f t="shared" si="7"/>
        <v>4</v>
      </c>
      <c r="F19" s="40">
        <f t="shared" si="7"/>
        <v>3</v>
      </c>
      <c r="G19" s="40">
        <f t="shared" si="7"/>
        <v>3</v>
      </c>
      <c r="H19" s="40">
        <f t="shared" si="7"/>
        <v>3</v>
      </c>
      <c r="I19" s="40">
        <f t="shared" si="7"/>
        <v>4</v>
      </c>
      <c r="J19" s="40">
        <f t="shared" si="7"/>
        <v>4</v>
      </c>
      <c r="K19" s="40">
        <f t="shared" si="7"/>
        <v>4</v>
      </c>
      <c r="L19" s="40">
        <f t="shared" si="7"/>
        <v>5</v>
      </c>
      <c r="M19" s="40">
        <f t="shared" si="7"/>
        <v>4</v>
      </c>
      <c r="N19" s="41">
        <f t="shared" si="7"/>
        <v>4</v>
      </c>
      <c r="O19" s="42">
        <f t="shared" si="7"/>
        <v>5</v>
      </c>
      <c r="P19" s="40">
        <f t="shared" si="7"/>
        <v>5</v>
      </c>
      <c r="Q19" s="40">
        <f t="shared" si="7"/>
        <v>5</v>
      </c>
      <c r="R19" s="40">
        <f t="shared" si="7"/>
        <v>4</v>
      </c>
      <c r="S19" s="40">
        <f t="shared" si="7"/>
        <v>4</v>
      </c>
      <c r="T19" s="43">
        <f t="shared" si="7"/>
        <v>4</v>
      </c>
      <c r="U19" s="44">
        <f t="shared" si="7"/>
        <v>4</v>
      </c>
      <c r="V19" s="40">
        <f t="shared" si="7"/>
        <v>4</v>
      </c>
      <c r="W19" s="40">
        <f t="shared" si="7"/>
        <v>4</v>
      </c>
      <c r="X19" s="40">
        <f t="shared" si="7"/>
        <v>4</v>
      </c>
      <c r="Y19" s="40">
        <f t="shared" si="7"/>
        <v>4</v>
      </c>
      <c r="Z19" s="43">
        <f t="shared" si="7"/>
        <v>4</v>
      </c>
      <c r="AA19" s="42" t="s">
        <v>9</v>
      </c>
      <c r="AB19" s="45" t="str">
        <f>IF(Z58=1,"first",IF(Z58=2,"second",IF(Z58=3,"third",IF(Z58=4,"fourth",IF(Z58=5,"5th","last")))))</f>
        <v>fourth</v>
      </c>
    </row>
    <row r="20" spans="1:28" ht="15.75" customHeight="1" thickBot="1">
      <c r="A20" s="171" t="s">
        <v>7</v>
      </c>
      <c r="B20" s="172"/>
      <c r="C20" s="46">
        <f>IF(C19=C25+1,C24-C18,IF(C19=C31+1,C30-C18,IF(C19=C37+1,C36-C18,IF(C19=C7+1,C6-C18,IF(C19=C13+1,C12-C18,0)))))</f>
        <v>8</v>
      </c>
      <c r="D20" s="46">
        <f aca="true" t="shared" si="8" ref="D20:Z20">IF(D19=D25+1,D24-D18,IF(D19=D31+1,D30-D18,IF(D19=D37+1,D36-D18,IF(D19=D7+1,D6-D18,IF(D19=D13+1,D12-D18,0)))))</f>
        <v>14</v>
      </c>
      <c r="E20" s="46">
        <f t="shared" si="8"/>
        <v>12</v>
      </c>
      <c r="F20" s="46">
        <f t="shared" si="8"/>
        <v>44</v>
      </c>
      <c r="G20" s="46">
        <f t="shared" si="8"/>
        <v>78</v>
      </c>
      <c r="H20" s="46">
        <f t="shared" si="8"/>
        <v>109</v>
      </c>
      <c r="I20" s="46">
        <f t="shared" si="8"/>
        <v>17</v>
      </c>
      <c r="J20" s="46">
        <f t="shared" si="8"/>
        <v>26</v>
      </c>
      <c r="K20" s="46">
        <f t="shared" si="8"/>
        <v>6</v>
      </c>
      <c r="L20" s="46">
        <f t="shared" si="8"/>
        <v>3</v>
      </c>
      <c r="M20" s="46">
        <f t="shared" si="8"/>
        <v>124</v>
      </c>
      <c r="N20" s="47">
        <f t="shared" si="8"/>
        <v>150</v>
      </c>
      <c r="O20" s="48">
        <f t="shared" si="8"/>
        <v>10</v>
      </c>
      <c r="P20" s="46">
        <f t="shared" si="8"/>
        <v>15</v>
      </c>
      <c r="Q20" s="46">
        <f t="shared" si="8"/>
        <v>7</v>
      </c>
      <c r="R20" s="46">
        <f t="shared" si="8"/>
        <v>194</v>
      </c>
      <c r="S20" s="46">
        <f t="shared" si="8"/>
        <v>175</v>
      </c>
      <c r="T20" s="49">
        <f t="shared" si="8"/>
        <v>153</v>
      </c>
      <c r="U20" s="50">
        <f t="shared" si="8"/>
        <v>173</v>
      </c>
      <c r="V20" s="46">
        <f t="shared" si="8"/>
        <v>160</v>
      </c>
      <c r="W20" s="46">
        <f t="shared" si="8"/>
        <v>163</v>
      </c>
      <c r="X20" s="46">
        <f t="shared" si="8"/>
        <v>160</v>
      </c>
      <c r="Y20" s="46">
        <f t="shared" si="8"/>
        <v>172</v>
      </c>
      <c r="Z20" s="49">
        <f t="shared" si="8"/>
        <v>177</v>
      </c>
      <c r="AA20" s="51" t="s">
        <v>10</v>
      </c>
      <c r="AB20" s="49">
        <f>MAX($Z$6,$Z$12,$Z$18,$Z$24,$Z$30,$Z$36)-Z18</f>
        <v>775</v>
      </c>
    </row>
    <row r="21" spans="1:27" ht="15.75" customHeight="1" thickBot="1">
      <c r="A21" s="74"/>
      <c r="B21" s="53"/>
      <c r="C21" s="38"/>
      <c r="D21" s="38"/>
      <c r="E21" s="38"/>
      <c r="F21" s="38"/>
      <c r="G21" s="38"/>
      <c r="H21" s="38"/>
      <c r="I21" s="54"/>
      <c r="J21" s="54"/>
      <c r="K21" s="54"/>
      <c r="L21" s="54"/>
      <c r="M21" s="54"/>
      <c r="N21" s="54"/>
      <c r="O21" s="181" t="s">
        <v>39</v>
      </c>
      <c r="P21" s="182"/>
      <c r="Q21" s="182"/>
      <c r="R21" s="182"/>
      <c r="S21" s="182"/>
      <c r="T21" s="183"/>
      <c r="U21" s="38"/>
      <c r="V21" s="38"/>
      <c r="W21" s="187"/>
      <c r="X21" s="187"/>
      <c r="Y21" s="187"/>
      <c r="Z21" s="187"/>
      <c r="AA21" s="75"/>
    </row>
    <row r="22" spans="1:28" ht="15.75" customHeight="1">
      <c r="A22" s="173" t="s">
        <v>6</v>
      </c>
      <c r="B22" s="174"/>
      <c r="C22" s="21" t="s">
        <v>75</v>
      </c>
      <c r="D22" s="22" t="s">
        <v>76</v>
      </c>
      <c r="E22" s="17" t="s">
        <v>77</v>
      </c>
      <c r="F22" s="18" t="s">
        <v>60</v>
      </c>
      <c r="G22" s="19" t="s">
        <v>75</v>
      </c>
      <c r="H22" s="20" t="s">
        <v>76</v>
      </c>
      <c r="I22" s="21" t="s">
        <v>77</v>
      </c>
      <c r="J22" s="22" t="s">
        <v>75</v>
      </c>
      <c r="K22" s="17" t="s">
        <v>77</v>
      </c>
      <c r="L22" s="18" t="s">
        <v>60</v>
      </c>
      <c r="M22" s="19" t="s">
        <v>75</v>
      </c>
      <c r="N22" s="76" t="s">
        <v>76</v>
      </c>
      <c r="O22" s="77" t="s">
        <v>77</v>
      </c>
      <c r="P22" s="22" t="s">
        <v>60</v>
      </c>
      <c r="Q22" s="17" t="s">
        <v>75</v>
      </c>
      <c r="R22" s="18" t="s">
        <v>76</v>
      </c>
      <c r="S22" s="19" t="s">
        <v>77</v>
      </c>
      <c r="T22" s="78" t="s">
        <v>60</v>
      </c>
      <c r="U22" s="79" t="s">
        <v>75</v>
      </c>
      <c r="V22" s="22" t="s">
        <v>76</v>
      </c>
      <c r="W22" s="17" t="s">
        <v>77</v>
      </c>
      <c r="X22" s="18" t="s">
        <v>60</v>
      </c>
      <c r="Y22" s="19" t="s">
        <v>75</v>
      </c>
      <c r="Z22" s="78" t="s">
        <v>76</v>
      </c>
      <c r="AA22" s="23" t="s">
        <v>8</v>
      </c>
      <c r="AB22" s="24" t="s">
        <v>3</v>
      </c>
    </row>
    <row r="23" spans="1:28" ht="15.75" customHeight="1">
      <c r="A23" s="165" t="s">
        <v>42</v>
      </c>
      <c r="B23" s="166"/>
      <c r="C23" s="25">
        <v>250</v>
      </c>
      <c r="D23" s="25">
        <v>224</v>
      </c>
      <c r="E23" s="25">
        <v>227</v>
      </c>
      <c r="F23" s="25">
        <v>226</v>
      </c>
      <c r="G23" s="25">
        <v>231</v>
      </c>
      <c r="H23" s="25">
        <v>172</v>
      </c>
      <c r="I23" s="25">
        <v>241</v>
      </c>
      <c r="J23" s="25">
        <v>245</v>
      </c>
      <c r="K23" s="25">
        <v>189</v>
      </c>
      <c r="L23" s="25">
        <v>185</v>
      </c>
      <c r="M23" s="25">
        <v>240</v>
      </c>
      <c r="N23" s="26">
        <v>231</v>
      </c>
      <c r="O23" s="27">
        <v>198</v>
      </c>
      <c r="P23" s="25">
        <v>178</v>
      </c>
      <c r="Q23" s="25">
        <v>211</v>
      </c>
      <c r="R23" s="25">
        <v>181</v>
      </c>
      <c r="S23" s="25">
        <v>187</v>
      </c>
      <c r="T23" s="28">
        <v>180</v>
      </c>
      <c r="U23" s="29">
        <v>210</v>
      </c>
      <c r="V23" s="25">
        <v>212</v>
      </c>
      <c r="W23" s="25">
        <v>232</v>
      </c>
      <c r="X23" s="25">
        <v>227</v>
      </c>
      <c r="Y23" s="25">
        <v>253</v>
      </c>
      <c r="Z23" s="28">
        <v>119</v>
      </c>
      <c r="AA23" s="30">
        <f>MAX(C23:Z23)</f>
        <v>253</v>
      </c>
      <c r="AB23" s="28"/>
    </row>
    <row r="24" spans="1:28" ht="15.75" customHeight="1" thickBot="1">
      <c r="A24" s="167" t="s">
        <v>0</v>
      </c>
      <c r="B24" s="168"/>
      <c r="C24" s="80">
        <f>+C23</f>
        <v>250</v>
      </c>
      <c r="D24" s="80">
        <f aca="true" t="shared" si="9" ref="D24:Z24">IF(D23&lt;=0,0,+D23+C24)</f>
        <v>474</v>
      </c>
      <c r="E24" s="80">
        <f t="shared" si="9"/>
        <v>701</v>
      </c>
      <c r="F24" s="80">
        <f t="shared" si="9"/>
        <v>927</v>
      </c>
      <c r="G24" s="80">
        <f t="shared" si="9"/>
        <v>1158</v>
      </c>
      <c r="H24" s="80">
        <f t="shared" si="9"/>
        <v>1330</v>
      </c>
      <c r="I24" s="80">
        <f t="shared" si="9"/>
        <v>1571</v>
      </c>
      <c r="J24" s="80">
        <f t="shared" si="9"/>
        <v>1816</v>
      </c>
      <c r="K24" s="80">
        <f t="shared" si="9"/>
        <v>2005</v>
      </c>
      <c r="L24" s="80">
        <f t="shared" si="9"/>
        <v>2190</v>
      </c>
      <c r="M24" s="80">
        <f t="shared" si="9"/>
        <v>2430</v>
      </c>
      <c r="N24" s="81">
        <f t="shared" si="9"/>
        <v>2661</v>
      </c>
      <c r="O24" s="82">
        <f t="shared" si="9"/>
        <v>2859</v>
      </c>
      <c r="P24" s="80">
        <f t="shared" si="9"/>
        <v>3037</v>
      </c>
      <c r="Q24" s="80">
        <f t="shared" si="9"/>
        <v>3248</v>
      </c>
      <c r="R24" s="80">
        <f t="shared" si="9"/>
        <v>3429</v>
      </c>
      <c r="S24" s="80">
        <f t="shared" si="9"/>
        <v>3616</v>
      </c>
      <c r="T24" s="83">
        <f t="shared" si="9"/>
        <v>3796</v>
      </c>
      <c r="U24" s="84">
        <f t="shared" si="9"/>
        <v>4006</v>
      </c>
      <c r="V24" s="80">
        <f t="shared" si="9"/>
        <v>4218</v>
      </c>
      <c r="W24" s="80">
        <f t="shared" si="9"/>
        <v>4450</v>
      </c>
      <c r="X24" s="80">
        <f t="shared" si="9"/>
        <v>4677</v>
      </c>
      <c r="Y24" s="80">
        <f t="shared" si="9"/>
        <v>4930</v>
      </c>
      <c r="Z24" s="83">
        <f t="shared" si="9"/>
        <v>5049</v>
      </c>
      <c r="AA24" s="36"/>
      <c r="AB24" s="37">
        <f>MAX(C24:Z24)</f>
        <v>5049</v>
      </c>
    </row>
    <row r="25" spans="1:28" ht="15.75" customHeight="1" thickTop="1">
      <c r="A25" s="169" t="s">
        <v>5</v>
      </c>
      <c r="B25" s="170"/>
      <c r="C25" s="40">
        <f>+C59</f>
        <v>2</v>
      </c>
      <c r="D25" s="40">
        <f aca="true" t="shared" si="10" ref="D25:Z25">+D59</f>
        <v>3</v>
      </c>
      <c r="E25" s="40">
        <f t="shared" si="10"/>
        <v>3</v>
      </c>
      <c r="F25" s="40">
        <f t="shared" si="10"/>
        <v>4</v>
      </c>
      <c r="G25" s="40">
        <f t="shared" si="10"/>
        <v>4</v>
      </c>
      <c r="H25" s="40">
        <f t="shared" si="10"/>
        <v>5</v>
      </c>
      <c r="I25" s="40">
        <f t="shared" si="10"/>
        <v>3</v>
      </c>
      <c r="J25" s="40">
        <f t="shared" si="10"/>
        <v>3</v>
      </c>
      <c r="K25" s="40">
        <f t="shared" si="10"/>
        <v>3</v>
      </c>
      <c r="L25" s="40">
        <f t="shared" si="10"/>
        <v>3</v>
      </c>
      <c r="M25" s="40">
        <f t="shared" si="10"/>
        <v>3</v>
      </c>
      <c r="N25" s="41">
        <f t="shared" si="10"/>
        <v>3</v>
      </c>
      <c r="O25" s="42">
        <f t="shared" si="10"/>
        <v>3</v>
      </c>
      <c r="P25" s="40">
        <f t="shared" si="10"/>
        <v>3</v>
      </c>
      <c r="Q25" s="40">
        <f t="shared" si="10"/>
        <v>3</v>
      </c>
      <c r="R25" s="40">
        <f t="shared" si="10"/>
        <v>3</v>
      </c>
      <c r="S25" s="40">
        <f t="shared" si="10"/>
        <v>3</v>
      </c>
      <c r="T25" s="43">
        <f t="shared" si="10"/>
        <v>3</v>
      </c>
      <c r="U25" s="44">
        <f t="shared" si="10"/>
        <v>3</v>
      </c>
      <c r="V25" s="40">
        <f t="shared" si="10"/>
        <v>3</v>
      </c>
      <c r="W25" s="40">
        <f t="shared" si="10"/>
        <v>3</v>
      </c>
      <c r="X25" s="40">
        <f t="shared" si="10"/>
        <v>3</v>
      </c>
      <c r="Y25" s="40">
        <f t="shared" si="10"/>
        <v>3</v>
      </c>
      <c r="Z25" s="43">
        <f t="shared" si="10"/>
        <v>3</v>
      </c>
      <c r="AA25" s="42" t="s">
        <v>9</v>
      </c>
      <c r="AB25" s="45" t="str">
        <f>IF(Z59=1,"first",IF(Z59=2,"second",IF(Z59=3,"third",IF(Z59=4,"4th",IF(Z59=5,"5th","last")))))</f>
        <v>third</v>
      </c>
    </row>
    <row r="26" spans="1:28" ht="15.75" customHeight="1" thickBot="1">
      <c r="A26" s="171" t="s">
        <v>7</v>
      </c>
      <c r="B26" s="172"/>
      <c r="C26" s="46">
        <f>IF(C25=C31+1,C30-C24,IF(C25=C37+1,C36-C24,IF(C25=C7+1,C6-C24,IF(C25=C13+1,C12-C24,IF(C25=C19+1,C18-C24,0)))))</f>
        <v>7</v>
      </c>
      <c r="D26" s="46">
        <f aca="true" t="shared" si="11" ref="D26:Z26">IF(D25=D31+1,D30-D24,IF(D25=D37+1,D36-D24,IF(D25=D7+1,D6-D24,IF(D25=D13+1,D12-D24,IF(D25=D19+1,D18-D24,0)))))</f>
        <v>15</v>
      </c>
      <c r="E26" s="46">
        <f t="shared" si="11"/>
        <v>38</v>
      </c>
      <c r="F26" s="46">
        <f t="shared" si="11"/>
        <v>12</v>
      </c>
      <c r="G26" s="46">
        <f t="shared" si="11"/>
        <v>2</v>
      </c>
      <c r="H26" s="46">
        <f t="shared" si="11"/>
        <v>7</v>
      </c>
      <c r="I26" s="46">
        <f t="shared" si="11"/>
        <v>163</v>
      </c>
      <c r="J26" s="46">
        <f t="shared" si="11"/>
        <v>177</v>
      </c>
      <c r="K26" s="46">
        <f t="shared" si="11"/>
        <v>242</v>
      </c>
      <c r="L26" s="46">
        <f t="shared" si="11"/>
        <v>287</v>
      </c>
      <c r="M26" s="46">
        <f t="shared" si="11"/>
        <v>234</v>
      </c>
      <c r="N26" s="47">
        <f t="shared" si="11"/>
        <v>244</v>
      </c>
      <c r="O26" s="48">
        <f t="shared" si="11"/>
        <v>258</v>
      </c>
      <c r="P26" s="46">
        <f t="shared" si="11"/>
        <v>298</v>
      </c>
      <c r="Q26" s="46">
        <f t="shared" si="11"/>
        <v>253</v>
      </c>
      <c r="R26" s="46">
        <f t="shared" si="11"/>
        <v>286</v>
      </c>
      <c r="S26" s="46">
        <f t="shared" si="11"/>
        <v>325</v>
      </c>
      <c r="T26" s="49">
        <f t="shared" si="11"/>
        <v>320</v>
      </c>
      <c r="U26" s="50">
        <f t="shared" si="11"/>
        <v>354</v>
      </c>
      <c r="V26" s="46">
        <f t="shared" si="11"/>
        <v>320</v>
      </c>
      <c r="W26" s="46">
        <f t="shared" si="11"/>
        <v>269</v>
      </c>
      <c r="X26" s="46">
        <f t="shared" si="11"/>
        <v>281</v>
      </c>
      <c r="Y26" s="46">
        <f t="shared" si="11"/>
        <v>279</v>
      </c>
      <c r="Z26" s="49">
        <f t="shared" si="11"/>
        <v>295</v>
      </c>
      <c r="AA26" s="51" t="s">
        <v>10</v>
      </c>
      <c r="AB26" s="49">
        <f>MAX($Z$6,$Z$12,$Z$18,$Z$24,$Z$30,$Z$36)-Z24</f>
        <v>598</v>
      </c>
    </row>
    <row r="27" spans="1:28" ht="15.75" customHeight="1" thickBot="1">
      <c r="A27" s="39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181" t="s">
        <v>39</v>
      </c>
      <c r="P27" s="182"/>
      <c r="Q27" s="182"/>
      <c r="R27" s="182"/>
      <c r="S27" s="182"/>
      <c r="T27" s="183"/>
      <c r="U27" s="38"/>
      <c r="V27" s="38"/>
      <c r="W27" s="38"/>
      <c r="X27" s="38"/>
      <c r="Y27" s="38"/>
      <c r="Z27" s="38"/>
      <c r="AA27" s="85"/>
      <c r="AB27" s="38"/>
    </row>
    <row r="28" spans="1:28" ht="15.75" customHeight="1">
      <c r="A28" s="173" t="s">
        <v>6</v>
      </c>
      <c r="B28" s="174"/>
      <c r="C28" s="112" t="s">
        <v>65</v>
      </c>
      <c r="D28" s="113" t="s">
        <v>60</v>
      </c>
      <c r="E28" s="114" t="s">
        <v>66</v>
      </c>
      <c r="F28" s="115" t="s">
        <v>67</v>
      </c>
      <c r="G28" s="17" t="s">
        <v>61</v>
      </c>
      <c r="H28" s="111" t="s">
        <v>65</v>
      </c>
      <c r="I28" s="112" t="s">
        <v>66</v>
      </c>
      <c r="J28" s="113" t="s">
        <v>60</v>
      </c>
      <c r="K28" s="114" t="s">
        <v>67</v>
      </c>
      <c r="L28" s="115" t="s">
        <v>61</v>
      </c>
      <c r="M28" s="17" t="s">
        <v>65</v>
      </c>
      <c r="N28" s="111" t="s">
        <v>66</v>
      </c>
      <c r="O28" s="112" t="s">
        <v>67</v>
      </c>
      <c r="P28" s="113" t="s">
        <v>60</v>
      </c>
      <c r="Q28" s="114" t="s">
        <v>61</v>
      </c>
      <c r="R28" s="115" t="s">
        <v>65</v>
      </c>
      <c r="S28" s="17" t="s">
        <v>67</v>
      </c>
      <c r="T28" s="111" t="s">
        <v>65</v>
      </c>
      <c r="U28" s="112" t="s">
        <v>61</v>
      </c>
      <c r="V28" s="113" t="s">
        <v>60</v>
      </c>
      <c r="W28" s="114" t="s">
        <v>67</v>
      </c>
      <c r="X28" s="115" t="s">
        <v>65</v>
      </c>
      <c r="Y28" s="117" t="s">
        <v>61</v>
      </c>
      <c r="Z28" s="111" t="s">
        <v>67</v>
      </c>
      <c r="AA28" s="23" t="s">
        <v>8</v>
      </c>
      <c r="AB28" s="24" t="s">
        <v>3</v>
      </c>
    </row>
    <row r="29" spans="1:28" ht="15.75" customHeight="1">
      <c r="A29" s="165" t="s">
        <v>1</v>
      </c>
      <c r="B29" s="166"/>
      <c r="C29" s="25">
        <v>257</v>
      </c>
      <c r="D29" s="25">
        <v>264</v>
      </c>
      <c r="E29" s="25">
        <v>244</v>
      </c>
      <c r="F29" s="25">
        <v>218</v>
      </c>
      <c r="G29" s="25">
        <v>255</v>
      </c>
      <c r="H29" s="25">
        <v>256</v>
      </c>
      <c r="I29" s="25">
        <v>240</v>
      </c>
      <c r="J29" s="25">
        <v>262</v>
      </c>
      <c r="K29" s="25">
        <v>259</v>
      </c>
      <c r="L29" s="25">
        <v>254</v>
      </c>
      <c r="M29" s="25">
        <v>236</v>
      </c>
      <c r="N29" s="26">
        <v>233</v>
      </c>
      <c r="O29" s="27">
        <v>224</v>
      </c>
      <c r="P29" s="25">
        <v>225</v>
      </c>
      <c r="Q29" s="25">
        <v>218</v>
      </c>
      <c r="R29" s="25">
        <v>225</v>
      </c>
      <c r="S29" s="25">
        <v>233</v>
      </c>
      <c r="T29" s="28">
        <v>200</v>
      </c>
      <c r="U29" s="29">
        <v>205</v>
      </c>
      <c r="V29" s="25">
        <v>264</v>
      </c>
      <c r="W29" s="25">
        <v>243</v>
      </c>
      <c r="X29" s="25">
        <v>247</v>
      </c>
      <c r="Y29" s="25">
        <v>249</v>
      </c>
      <c r="Z29" s="28">
        <v>136</v>
      </c>
      <c r="AA29" s="30">
        <f>MAX(C29:Z29)</f>
        <v>264</v>
      </c>
      <c r="AB29" s="28"/>
    </row>
    <row r="30" spans="1:28" ht="15.75" customHeight="1" thickBot="1">
      <c r="A30" s="167" t="s">
        <v>0</v>
      </c>
      <c r="B30" s="168"/>
      <c r="C30" s="80">
        <f>+C29</f>
        <v>257</v>
      </c>
      <c r="D30" s="80">
        <f aca="true" t="shared" si="12" ref="D30:Z30">IF(D29&lt;=0,0,+D29+C30)</f>
        <v>521</v>
      </c>
      <c r="E30" s="80">
        <f t="shared" si="12"/>
        <v>765</v>
      </c>
      <c r="F30" s="80">
        <f t="shared" si="12"/>
        <v>983</v>
      </c>
      <c r="G30" s="80">
        <f t="shared" si="12"/>
        <v>1238</v>
      </c>
      <c r="H30" s="80">
        <f t="shared" si="12"/>
        <v>1494</v>
      </c>
      <c r="I30" s="80">
        <f t="shared" si="12"/>
        <v>1734</v>
      </c>
      <c r="J30" s="80">
        <f t="shared" si="12"/>
        <v>1996</v>
      </c>
      <c r="K30" s="80">
        <f t="shared" si="12"/>
        <v>2255</v>
      </c>
      <c r="L30" s="80">
        <f t="shared" si="12"/>
        <v>2509</v>
      </c>
      <c r="M30" s="80">
        <f t="shared" si="12"/>
        <v>2745</v>
      </c>
      <c r="N30" s="81">
        <f t="shared" si="12"/>
        <v>2978</v>
      </c>
      <c r="O30" s="82">
        <f t="shared" si="12"/>
        <v>3202</v>
      </c>
      <c r="P30" s="80">
        <f t="shared" si="12"/>
        <v>3427</v>
      </c>
      <c r="Q30" s="80">
        <f t="shared" si="12"/>
        <v>3645</v>
      </c>
      <c r="R30" s="80">
        <f t="shared" si="12"/>
        <v>3870</v>
      </c>
      <c r="S30" s="80">
        <f t="shared" si="12"/>
        <v>4103</v>
      </c>
      <c r="T30" s="83">
        <f t="shared" si="12"/>
        <v>4303</v>
      </c>
      <c r="U30" s="84">
        <f t="shared" si="12"/>
        <v>4508</v>
      </c>
      <c r="V30" s="80">
        <f t="shared" si="12"/>
        <v>4772</v>
      </c>
      <c r="W30" s="80">
        <f t="shared" si="12"/>
        <v>5015</v>
      </c>
      <c r="X30" s="80">
        <f t="shared" si="12"/>
        <v>5262</v>
      </c>
      <c r="Y30" s="80">
        <f t="shared" si="12"/>
        <v>5511</v>
      </c>
      <c r="Z30" s="83">
        <f t="shared" si="12"/>
        <v>5647</v>
      </c>
      <c r="AA30" s="36"/>
      <c r="AB30" s="37">
        <f>MAX(C30:Z30)</f>
        <v>5647</v>
      </c>
    </row>
    <row r="31" spans="1:28" ht="15.75" customHeight="1" thickTop="1">
      <c r="A31" s="169" t="s">
        <v>5</v>
      </c>
      <c r="B31" s="170"/>
      <c r="C31" s="40">
        <f>+C60</f>
        <v>1</v>
      </c>
      <c r="D31" s="40">
        <f aca="true" t="shared" si="13" ref="D31:Z31">+D60</f>
        <v>1</v>
      </c>
      <c r="E31" s="40">
        <f t="shared" si="13"/>
        <v>1</v>
      </c>
      <c r="F31" s="40">
        <f t="shared" si="13"/>
        <v>2</v>
      </c>
      <c r="G31" s="40">
        <f t="shared" si="13"/>
        <v>2</v>
      </c>
      <c r="H31" s="40">
        <f t="shared" si="13"/>
        <v>2</v>
      </c>
      <c r="I31" s="40">
        <f t="shared" si="13"/>
        <v>2</v>
      </c>
      <c r="J31" s="40">
        <f t="shared" si="13"/>
        <v>1</v>
      </c>
      <c r="K31" s="40">
        <f t="shared" si="13"/>
        <v>1</v>
      </c>
      <c r="L31" s="40">
        <f t="shared" si="13"/>
        <v>1</v>
      </c>
      <c r="M31" s="40">
        <f t="shared" si="13"/>
        <v>1</v>
      </c>
      <c r="N31" s="41">
        <f t="shared" si="13"/>
        <v>1</v>
      </c>
      <c r="O31" s="42">
        <f t="shared" si="13"/>
        <v>1</v>
      </c>
      <c r="P31" s="40">
        <f t="shared" si="13"/>
        <v>1</v>
      </c>
      <c r="Q31" s="40">
        <f t="shared" si="13"/>
        <v>1</v>
      </c>
      <c r="R31" s="40">
        <f t="shared" si="13"/>
        <v>1</v>
      </c>
      <c r="S31" s="40">
        <f t="shared" si="13"/>
        <v>1</v>
      </c>
      <c r="T31" s="43">
        <f t="shared" si="13"/>
        <v>1</v>
      </c>
      <c r="U31" s="44">
        <f t="shared" si="13"/>
        <v>1</v>
      </c>
      <c r="V31" s="40">
        <f t="shared" si="13"/>
        <v>1</v>
      </c>
      <c r="W31" s="40">
        <f t="shared" si="13"/>
        <v>1</v>
      </c>
      <c r="X31" s="40">
        <f t="shared" si="13"/>
        <v>1</v>
      </c>
      <c r="Y31" s="40">
        <f t="shared" si="13"/>
        <v>1</v>
      </c>
      <c r="Z31" s="43">
        <f t="shared" si="13"/>
        <v>1</v>
      </c>
      <c r="AA31" s="42" t="s">
        <v>9</v>
      </c>
      <c r="AB31" s="45" t="str">
        <f>IF(Z60=1,"first",IF(Z60=2,"second",IF(Z60=3,"third",IF(Z60=4,"4th",IF(Z60=5,"5th","last")))))</f>
        <v>first</v>
      </c>
    </row>
    <row r="32" spans="1:28" ht="15.75" customHeight="1" thickBot="1">
      <c r="A32" s="171" t="s">
        <v>7</v>
      </c>
      <c r="B32" s="180"/>
      <c r="C32" s="86">
        <f>IF(C31=C37+1,C36-C30,IF(C31=C7+1,C6-C30,IF(C31=C13+1,C12-C30,IF(C31=C19+1,C18-C30,0))))</f>
        <v>0</v>
      </c>
      <c r="D32" s="86">
        <f aca="true" t="shared" si="14" ref="D32:Z32">IF(D31=D37+1,D36-D30,IF(D31=D7+1,D6-D30,IF(D31=D13+1,D12-D30,IF(D31=D19+1,D18-D30,0))))</f>
        <v>0</v>
      </c>
      <c r="E32" s="86">
        <f t="shared" si="14"/>
        <v>0</v>
      </c>
      <c r="F32" s="86">
        <f t="shared" si="14"/>
        <v>12</v>
      </c>
      <c r="G32" s="86">
        <f t="shared" si="14"/>
        <v>17</v>
      </c>
      <c r="H32" s="86">
        <f t="shared" si="14"/>
        <v>4</v>
      </c>
      <c r="I32" s="86">
        <f t="shared" si="14"/>
        <v>2</v>
      </c>
      <c r="J32" s="86">
        <f t="shared" si="14"/>
        <v>0</v>
      </c>
      <c r="K32" s="86">
        <f t="shared" si="14"/>
        <v>0</v>
      </c>
      <c r="L32" s="86">
        <f t="shared" si="14"/>
        <v>0</v>
      </c>
      <c r="M32" s="86">
        <f t="shared" si="14"/>
        <v>0</v>
      </c>
      <c r="N32" s="87">
        <f t="shared" si="14"/>
        <v>0</v>
      </c>
      <c r="O32" s="88">
        <f t="shared" si="14"/>
        <v>0</v>
      </c>
      <c r="P32" s="86">
        <f t="shared" si="14"/>
        <v>0</v>
      </c>
      <c r="Q32" s="86">
        <f t="shared" si="14"/>
        <v>0</v>
      </c>
      <c r="R32" s="86">
        <f t="shared" si="14"/>
        <v>0</v>
      </c>
      <c r="S32" s="86">
        <f t="shared" si="14"/>
        <v>0</v>
      </c>
      <c r="T32" s="89">
        <f t="shared" si="14"/>
        <v>0</v>
      </c>
      <c r="U32" s="90">
        <f t="shared" si="14"/>
        <v>0</v>
      </c>
      <c r="V32" s="87">
        <f t="shared" si="14"/>
        <v>0</v>
      </c>
      <c r="W32" s="90">
        <f t="shared" si="14"/>
        <v>0</v>
      </c>
      <c r="X32" s="86">
        <f t="shared" si="14"/>
        <v>0</v>
      </c>
      <c r="Y32" s="86">
        <f t="shared" si="14"/>
        <v>0</v>
      </c>
      <c r="Z32" s="89">
        <f t="shared" si="14"/>
        <v>0</v>
      </c>
      <c r="AA32" s="91" t="s">
        <v>10</v>
      </c>
      <c r="AB32" s="49">
        <f>MAX($Z$6,$Z$12,$Z$18,$Z$24,$Z$30,$Z$36)-Z30</f>
        <v>0</v>
      </c>
    </row>
    <row r="33" spans="1:28" ht="15.75" customHeight="1" thickBot="1">
      <c r="A33" s="39"/>
      <c r="B33" s="39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188" t="s">
        <v>39</v>
      </c>
      <c r="P33" s="189"/>
      <c r="Q33" s="189"/>
      <c r="R33" s="189"/>
      <c r="S33" s="189"/>
      <c r="T33" s="190"/>
      <c r="U33" s="38"/>
      <c r="V33" s="38"/>
      <c r="W33" s="38"/>
      <c r="X33" s="38"/>
      <c r="Y33" s="38"/>
      <c r="Z33" s="38"/>
      <c r="AA33" s="85"/>
      <c r="AB33" s="38"/>
    </row>
    <row r="34" spans="1:28" ht="15.75" customHeight="1">
      <c r="A34" s="173" t="s">
        <v>6</v>
      </c>
      <c r="B34" s="174"/>
      <c r="C34" s="113" t="s">
        <v>68</v>
      </c>
      <c r="D34" s="114" t="s">
        <v>69</v>
      </c>
      <c r="E34" s="115" t="s">
        <v>64</v>
      </c>
      <c r="F34" s="117" t="s">
        <v>70</v>
      </c>
      <c r="G34" s="111" t="s">
        <v>68</v>
      </c>
      <c r="H34" s="112" t="s">
        <v>69</v>
      </c>
      <c r="I34" s="113" t="s">
        <v>61</v>
      </c>
      <c r="J34" s="114" t="s">
        <v>70</v>
      </c>
      <c r="K34" s="115" t="s">
        <v>68</v>
      </c>
      <c r="L34" s="17" t="s">
        <v>70</v>
      </c>
      <c r="M34" s="111" t="s">
        <v>61</v>
      </c>
      <c r="N34" s="112" t="s">
        <v>69</v>
      </c>
      <c r="O34" s="113" t="s">
        <v>68</v>
      </c>
      <c r="P34" s="116" t="s">
        <v>70</v>
      </c>
      <c r="Q34" s="115" t="s">
        <v>61</v>
      </c>
      <c r="R34" s="117" t="s">
        <v>69</v>
      </c>
      <c r="S34" s="111" t="s">
        <v>68</v>
      </c>
      <c r="T34" s="112" t="s">
        <v>69</v>
      </c>
      <c r="U34" s="113" t="s">
        <v>70</v>
      </c>
      <c r="V34" s="114" t="s">
        <v>61</v>
      </c>
      <c r="W34" s="115" t="s">
        <v>68</v>
      </c>
      <c r="X34" s="117" t="s">
        <v>69</v>
      </c>
      <c r="Y34" s="111" t="s">
        <v>70</v>
      </c>
      <c r="Z34" s="112" t="s">
        <v>61</v>
      </c>
      <c r="AA34" s="23" t="s">
        <v>8</v>
      </c>
      <c r="AB34" s="24" t="s">
        <v>3</v>
      </c>
    </row>
    <row r="35" spans="1:28" ht="15.75" customHeight="1">
      <c r="A35" s="165" t="s">
        <v>43</v>
      </c>
      <c r="B35" s="166"/>
      <c r="C35" s="25">
        <v>242</v>
      </c>
      <c r="D35" s="25">
        <v>247</v>
      </c>
      <c r="E35" s="25">
        <v>250</v>
      </c>
      <c r="F35" s="25">
        <v>256</v>
      </c>
      <c r="G35" s="25">
        <v>260</v>
      </c>
      <c r="H35" s="25">
        <v>243</v>
      </c>
      <c r="I35" s="25">
        <v>238</v>
      </c>
      <c r="J35" s="25">
        <v>257</v>
      </c>
      <c r="K35" s="25">
        <v>254</v>
      </c>
      <c r="L35" s="25">
        <v>230</v>
      </c>
      <c r="M35" s="25">
        <v>187</v>
      </c>
      <c r="N35" s="26">
        <v>241</v>
      </c>
      <c r="O35" s="27">
        <v>212</v>
      </c>
      <c r="P35" s="25">
        <v>218</v>
      </c>
      <c r="Q35" s="25">
        <v>166</v>
      </c>
      <c r="R35" s="25">
        <v>214</v>
      </c>
      <c r="S35" s="25">
        <v>226</v>
      </c>
      <c r="T35" s="28">
        <v>175</v>
      </c>
      <c r="U35" s="29">
        <v>244</v>
      </c>
      <c r="V35" s="25">
        <v>178</v>
      </c>
      <c r="W35" s="25">
        <v>181</v>
      </c>
      <c r="X35" s="25">
        <v>239</v>
      </c>
      <c r="Y35" s="25">
        <v>251</v>
      </c>
      <c r="Z35" s="28">
        <v>135</v>
      </c>
      <c r="AA35" s="30">
        <f>MAX(C35:Z35)</f>
        <v>260</v>
      </c>
      <c r="AB35" s="28"/>
    </row>
    <row r="36" spans="1:28" ht="15.75" customHeight="1" thickBot="1">
      <c r="A36" s="167" t="s">
        <v>0</v>
      </c>
      <c r="B36" s="168"/>
      <c r="C36" s="80">
        <f>+C35</f>
        <v>242</v>
      </c>
      <c r="D36" s="80">
        <f aca="true" t="shared" si="15" ref="D36:Z36">IF(D35&lt;=0,0,+D35+C36)</f>
        <v>489</v>
      </c>
      <c r="E36" s="80">
        <f t="shared" si="15"/>
        <v>739</v>
      </c>
      <c r="F36" s="80">
        <f t="shared" si="15"/>
        <v>995</v>
      </c>
      <c r="G36" s="80">
        <f t="shared" si="15"/>
        <v>1255</v>
      </c>
      <c r="H36" s="80">
        <f t="shared" si="15"/>
        <v>1498</v>
      </c>
      <c r="I36" s="80">
        <f t="shared" si="15"/>
        <v>1736</v>
      </c>
      <c r="J36" s="80">
        <f t="shared" si="15"/>
        <v>1993</v>
      </c>
      <c r="K36" s="80">
        <f t="shared" si="15"/>
        <v>2247</v>
      </c>
      <c r="L36" s="80">
        <f t="shared" si="15"/>
        <v>2477</v>
      </c>
      <c r="M36" s="80">
        <f t="shared" si="15"/>
        <v>2664</v>
      </c>
      <c r="N36" s="81">
        <f t="shared" si="15"/>
        <v>2905</v>
      </c>
      <c r="O36" s="82">
        <f t="shared" si="15"/>
        <v>3117</v>
      </c>
      <c r="P36" s="80">
        <f t="shared" si="15"/>
        <v>3335</v>
      </c>
      <c r="Q36" s="80">
        <f t="shared" si="15"/>
        <v>3501</v>
      </c>
      <c r="R36" s="80">
        <f t="shared" si="15"/>
        <v>3715</v>
      </c>
      <c r="S36" s="80">
        <f t="shared" si="15"/>
        <v>3941</v>
      </c>
      <c r="T36" s="83">
        <f t="shared" si="15"/>
        <v>4116</v>
      </c>
      <c r="U36" s="84">
        <f t="shared" si="15"/>
        <v>4360</v>
      </c>
      <c r="V36" s="80">
        <f t="shared" si="15"/>
        <v>4538</v>
      </c>
      <c r="W36" s="80">
        <f t="shared" si="15"/>
        <v>4719</v>
      </c>
      <c r="X36" s="80">
        <f t="shared" si="15"/>
        <v>4958</v>
      </c>
      <c r="Y36" s="80">
        <f t="shared" si="15"/>
        <v>5209</v>
      </c>
      <c r="Z36" s="83">
        <f t="shared" si="15"/>
        <v>5344</v>
      </c>
      <c r="AA36" s="36"/>
      <c r="AB36" s="37">
        <f>MAX(C36:Z36)</f>
        <v>5344</v>
      </c>
    </row>
    <row r="37" spans="1:28" ht="15.75" customHeight="1" thickTop="1">
      <c r="A37" s="169" t="s">
        <v>5</v>
      </c>
      <c r="B37" s="170"/>
      <c r="C37" s="40">
        <f>+C61</f>
        <v>3</v>
      </c>
      <c r="D37" s="40">
        <f aca="true" t="shared" si="16" ref="D37:Z37">+D61</f>
        <v>2</v>
      </c>
      <c r="E37" s="40">
        <f t="shared" si="16"/>
        <v>2</v>
      </c>
      <c r="F37" s="40">
        <f t="shared" si="16"/>
        <v>1</v>
      </c>
      <c r="G37" s="40">
        <f t="shared" si="16"/>
        <v>1</v>
      </c>
      <c r="H37" s="40">
        <f t="shared" si="16"/>
        <v>1</v>
      </c>
      <c r="I37" s="40">
        <f t="shared" si="16"/>
        <v>1</v>
      </c>
      <c r="J37" s="40">
        <f t="shared" si="16"/>
        <v>2</v>
      </c>
      <c r="K37" s="40">
        <f t="shared" si="16"/>
        <v>2</v>
      </c>
      <c r="L37" s="40">
        <f t="shared" si="16"/>
        <v>2</v>
      </c>
      <c r="M37" s="40">
        <f t="shared" si="16"/>
        <v>2</v>
      </c>
      <c r="N37" s="41">
        <f t="shared" si="16"/>
        <v>2</v>
      </c>
      <c r="O37" s="42">
        <f t="shared" si="16"/>
        <v>2</v>
      </c>
      <c r="P37" s="40">
        <f t="shared" si="16"/>
        <v>2</v>
      </c>
      <c r="Q37" s="40">
        <f t="shared" si="16"/>
        <v>2</v>
      </c>
      <c r="R37" s="40">
        <f t="shared" si="16"/>
        <v>2</v>
      </c>
      <c r="S37" s="40">
        <f t="shared" si="16"/>
        <v>2</v>
      </c>
      <c r="T37" s="43">
        <f t="shared" si="16"/>
        <v>2</v>
      </c>
      <c r="U37" s="44">
        <f t="shared" si="16"/>
        <v>2</v>
      </c>
      <c r="V37" s="40">
        <f t="shared" si="16"/>
        <v>2</v>
      </c>
      <c r="W37" s="40">
        <f t="shared" si="16"/>
        <v>2</v>
      </c>
      <c r="X37" s="40">
        <f t="shared" si="16"/>
        <v>2</v>
      </c>
      <c r="Y37" s="40">
        <f t="shared" si="16"/>
        <v>2</v>
      </c>
      <c r="Z37" s="43">
        <f t="shared" si="16"/>
        <v>2</v>
      </c>
      <c r="AA37" s="42" t="s">
        <v>9</v>
      </c>
      <c r="AB37" s="45" t="str">
        <f>IF(Z61=1,"first",IF(Z61=2,"second",IF(Z61=3,"third",IF(Z61=4,"4th",IF(Z61=5,"5th","last")))))</f>
        <v>second</v>
      </c>
    </row>
    <row r="38" spans="1:28" ht="15.75" customHeight="1" thickBot="1">
      <c r="A38" s="171" t="s">
        <v>7</v>
      </c>
      <c r="B38" s="172"/>
      <c r="C38" s="46">
        <f>IF(C37=C7+1,C6-C36,IF(C37=C13+1,C12-C36,IF(C37=C19+1,C18-C36,IF(C37=C25+1,C24-C36,IF(C37=C31+1,C30-C36,0)))))</f>
        <v>8</v>
      </c>
      <c r="D38" s="46">
        <f aca="true" t="shared" si="17" ref="D38:Z38">IF(D37=D7+1,D6-D36,IF(D37=D13+1,D12-D36,IF(D37=D19+1,D18-D36,IF(D37=D25+1,D24-D36,IF(D37=D31+1,D30-D36,0)))))</f>
        <v>32</v>
      </c>
      <c r="E38" s="46">
        <f t="shared" si="17"/>
        <v>26</v>
      </c>
      <c r="F38" s="46">
        <f t="shared" si="17"/>
        <v>0</v>
      </c>
      <c r="G38" s="46">
        <f t="shared" si="17"/>
        <v>0</v>
      </c>
      <c r="H38" s="46">
        <f t="shared" si="17"/>
        <v>0</v>
      </c>
      <c r="I38" s="46">
        <f t="shared" si="17"/>
        <v>0</v>
      </c>
      <c r="J38" s="46">
        <f t="shared" si="17"/>
        <v>3</v>
      </c>
      <c r="K38" s="46">
        <f t="shared" si="17"/>
        <v>8</v>
      </c>
      <c r="L38" s="46">
        <f t="shared" si="17"/>
        <v>32</v>
      </c>
      <c r="M38" s="46">
        <f t="shared" si="17"/>
        <v>81</v>
      </c>
      <c r="N38" s="47">
        <f t="shared" si="17"/>
        <v>73</v>
      </c>
      <c r="O38" s="48">
        <f t="shared" si="17"/>
        <v>85</v>
      </c>
      <c r="P38" s="46">
        <f t="shared" si="17"/>
        <v>92</v>
      </c>
      <c r="Q38" s="46">
        <f t="shared" si="17"/>
        <v>144</v>
      </c>
      <c r="R38" s="46">
        <f t="shared" si="17"/>
        <v>155</v>
      </c>
      <c r="S38" s="46">
        <f t="shared" si="17"/>
        <v>162</v>
      </c>
      <c r="T38" s="49">
        <f t="shared" si="17"/>
        <v>187</v>
      </c>
      <c r="U38" s="50">
        <f t="shared" si="17"/>
        <v>148</v>
      </c>
      <c r="V38" s="46">
        <f t="shared" si="17"/>
        <v>234</v>
      </c>
      <c r="W38" s="46">
        <f t="shared" si="17"/>
        <v>296</v>
      </c>
      <c r="X38" s="46">
        <f t="shared" si="17"/>
        <v>304</v>
      </c>
      <c r="Y38" s="46">
        <f t="shared" si="17"/>
        <v>302</v>
      </c>
      <c r="Z38" s="49">
        <f t="shared" si="17"/>
        <v>303</v>
      </c>
      <c r="AA38" s="51" t="s">
        <v>10</v>
      </c>
      <c r="AB38" s="49">
        <f>MAX($Z$6,$Z$12,$Z$18,$Z$24,$Z$30,$Z$36)-Z36</f>
        <v>303</v>
      </c>
    </row>
    <row r="39" spans="1:28" ht="15.75" customHeight="1">
      <c r="A39" s="39"/>
      <c r="B39" s="39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85"/>
      <c r="AB39" s="38"/>
    </row>
    <row r="40" spans="1:28" ht="3.75" customHeight="1">
      <c r="A40" s="39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85"/>
      <c r="AB40" s="38"/>
    </row>
    <row r="41" spans="1:28" ht="3.75" customHeight="1">
      <c r="A41" s="39"/>
      <c r="B41" s="39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85"/>
      <c r="AB41" s="38"/>
    </row>
    <row r="42" spans="1:28" ht="3.75" customHeight="1">
      <c r="A42" s="39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85"/>
      <c r="AB42" s="38"/>
    </row>
    <row r="43" spans="1:28" ht="3.75" customHeight="1">
      <c r="A43" s="39"/>
      <c r="B43" s="39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85"/>
      <c r="AB43" s="38"/>
    </row>
    <row r="44" spans="1:28" ht="15.75" customHeight="1">
      <c r="A44" s="39"/>
      <c r="B44" s="39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85"/>
      <c r="AB44" s="38"/>
    </row>
    <row r="45" spans="15:26" ht="15.75" customHeight="1" thickBot="1">
      <c r="O45" s="191" t="s">
        <v>39</v>
      </c>
      <c r="P45" s="192"/>
      <c r="Q45" s="192"/>
      <c r="R45" s="192"/>
      <c r="S45" s="192"/>
      <c r="T45" s="193"/>
      <c r="V45" s="38"/>
      <c r="W45" s="187"/>
      <c r="X45" s="187"/>
      <c r="Y45" s="187"/>
      <c r="Z45" s="187"/>
    </row>
    <row r="46" spans="1:28" ht="15.75" customHeight="1">
      <c r="A46" s="197" t="s">
        <v>3</v>
      </c>
      <c r="B46" s="198"/>
      <c r="C46" s="93" t="s">
        <v>11</v>
      </c>
      <c r="D46" s="93" t="s">
        <v>12</v>
      </c>
      <c r="E46" s="93" t="s">
        <v>13</v>
      </c>
      <c r="F46" s="93" t="s">
        <v>14</v>
      </c>
      <c r="G46" s="93" t="s">
        <v>15</v>
      </c>
      <c r="H46" s="93" t="s">
        <v>16</v>
      </c>
      <c r="I46" s="94" t="s">
        <v>17</v>
      </c>
      <c r="J46" s="94" t="s">
        <v>18</v>
      </c>
      <c r="K46" s="94" t="s">
        <v>19</v>
      </c>
      <c r="L46" s="94" t="s">
        <v>20</v>
      </c>
      <c r="M46" s="94" t="s">
        <v>21</v>
      </c>
      <c r="N46" s="94" t="s">
        <v>22</v>
      </c>
      <c r="O46" s="95" t="s">
        <v>23</v>
      </c>
      <c r="P46" s="95" t="s">
        <v>24</v>
      </c>
      <c r="Q46" s="95" t="s">
        <v>25</v>
      </c>
      <c r="R46" s="95" t="s">
        <v>26</v>
      </c>
      <c r="S46" s="95" t="s">
        <v>27</v>
      </c>
      <c r="T46" s="95" t="s">
        <v>28</v>
      </c>
      <c r="U46" s="96" t="s">
        <v>29</v>
      </c>
      <c r="V46" s="96" t="s">
        <v>30</v>
      </c>
      <c r="W46" s="97" t="s">
        <v>31</v>
      </c>
      <c r="X46" s="97" t="s">
        <v>32</v>
      </c>
      <c r="Y46" s="97" t="s">
        <v>33</v>
      </c>
      <c r="Z46" s="98" t="s">
        <v>34</v>
      </c>
      <c r="AA46" s="38"/>
      <c r="AB46" s="99" t="s">
        <v>3</v>
      </c>
    </row>
    <row r="47" spans="1:28" ht="15.75" customHeight="1">
      <c r="A47" s="100" t="str">
        <f>+A5</f>
        <v>NPSR Dragons</v>
      </c>
      <c r="B47" s="38"/>
      <c r="C47" s="25">
        <f>+C6</f>
        <v>227</v>
      </c>
      <c r="D47" s="25">
        <f>+D6</f>
        <v>447</v>
      </c>
      <c r="E47" s="25">
        <f>+E6</f>
        <v>673</v>
      </c>
      <c r="F47" s="25">
        <f>+F6</f>
        <v>872</v>
      </c>
      <c r="G47" s="25">
        <f aca="true" t="shared" si="18" ref="G47:Q47">+G6</f>
        <v>1114</v>
      </c>
      <c r="H47" s="25">
        <f t="shared" si="18"/>
        <v>1337</v>
      </c>
      <c r="I47" s="25">
        <f t="shared" si="18"/>
        <v>1549</v>
      </c>
      <c r="J47" s="25">
        <f t="shared" si="18"/>
        <v>1677</v>
      </c>
      <c r="K47" s="25">
        <f t="shared" si="18"/>
        <v>1890</v>
      </c>
      <c r="L47" s="25">
        <f t="shared" si="18"/>
        <v>2105</v>
      </c>
      <c r="M47" s="25">
        <f t="shared" si="18"/>
        <v>2296</v>
      </c>
      <c r="N47" s="25">
        <f t="shared" si="18"/>
        <v>2500</v>
      </c>
      <c r="O47" s="25">
        <f t="shared" si="18"/>
        <v>2701</v>
      </c>
      <c r="P47" s="25">
        <f t="shared" si="18"/>
        <v>2888</v>
      </c>
      <c r="Q47" s="25">
        <f t="shared" si="18"/>
        <v>3018</v>
      </c>
      <c r="R47" s="25">
        <f aca="true" t="shared" si="19" ref="R47:Z47">+R6</f>
        <v>3091</v>
      </c>
      <c r="S47" s="25">
        <f t="shared" si="19"/>
        <v>3275</v>
      </c>
      <c r="T47" s="25">
        <f t="shared" si="19"/>
        <v>3414</v>
      </c>
      <c r="U47" s="25">
        <f t="shared" si="19"/>
        <v>3530</v>
      </c>
      <c r="V47" s="25">
        <f t="shared" si="19"/>
        <v>3726</v>
      </c>
      <c r="W47" s="25">
        <f t="shared" si="19"/>
        <v>3942</v>
      </c>
      <c r="X47" s="25">
        <f t="shared" si="19"/>
        <v>4176</v>
      </c>
      <c r="Y47" s="25">
        <f t="shared" si="19"/>
        <v>4399</v>
      </c>
      <c r="Z47" s="28">
        <f t="shared" si="19"/>
        <v>4526</v>
      </c>
      <c r="AA47" s="38"/>
      <c r="AB47" s="101">
        <f>+AB6</f>
        <v>4526</v>
      </c>
    </row>
    <row r="48" spans="1:28" ht="15.75" customHeight="1">
      <c r="A48" s="100" t="str">
        <f>+A11</f>
        <v>Team Kiwi 111</v>
      </c>
      <c r="B48" s="38"/>
      <c r="C48" s="25">
        <f>+C12</f>
        <v>126</v>
      </c>
      <c r="D48" s="25">
        <f>+D12</f>
        <v>355</v>
      </c>
      <c r="E48" s="25">
        <f>+E12</f>
        <v>592</v>
      </c>
      <c r="F48" s="25">
        <f>+F12</f>
        <v>804</v>
      </c>
      <c r="G48" s="25">
        <f aca="true" t="shared" si="20" ref="G48:Q48">+G12</f>
        <v>1024</v>
      </c>
      <c r="H48" s="25">
        <f t="shared" si="20"/>
        <v>1271</v>
      </c>
      <c r="I48" s="25">
        <f t="shared" si="20"/>
        <v>1489</v>
      </c>
      <c r="J48" s="25">
        <f t="shared" si="20"/>
        <v>1708</v>
      </c>
      <c r="K48" s="25">
        <f t="shared" si="20"/>
        <v>1886</v>
      </c>
      <c r="L48" s="25">
        <f t="shared" si="20"/>
        <v>1973</v>
      </c>
      <c r="M48" s="25">
        <f t="shared" si="20"/>
        <v>2196</v>
      </c>
      <c r="N48" s="25">
        <f t="shared" si="20"/>
        <v>2357</v>
      </c>
      <c r="O48" s="25">
        <f t="shared" si="20"/>
        <v>2537</v>
      </c>
      <c r="P48" s="25">
        <f t="shared" si="20"/>
        <v>2733</v>
      </c>
      <c r="Q48" s="25">
        <f t="shared" si="20"/>
        <v>2921</v>
      </c>
      <c r="R48" s="25">
        <f aca="true" t="shared" si="21" ref="R48:Z48">+R12</f>
        <v>3041</v>
      </c>
      <c r="S48" s="25">
        <f t="shared" si="21"/>
        <v>3191</v>
      </c>
      <c r="T48" s="25">
        <f t="shared" si="21"/>
        <v>3315</v>
      </c>
      <c r="U48" s="25">
        <f t="shared" si="21"/>
        <v>3503</v>
      </c>
      <c r="V48" s="25">
        <f t="shared" si="21"/>
        <v>3733</v>
      </c>
      <c r="W48" s="25">
        <f t="shared" si="21"/>
        <v>3968</v>
      </c>
      <c r="X48" s="25">
        <f t="shared" si="21"/>
        <v>4179</v>
      </c>
      <c r="Y48" s="25">
        <f t="shared" si="21"/>
        <v>4381</v>
      </c>
      <c r="Z48" s="28">
        <f t="shared" si="21"/>
        <v>4518</v>
      </c>
      <c r="AA48" s="38"/>
      <c r="AB48" s="101">
        <f>+AB12</f>
        <v>4518</v>
      </c>
    </row>
    <row r="49" spans="1:28" ht="15.75" customHeight="1">
      <c r="A49" s="100" t="str">
        <f>+A17</f>
        <v>Pitlane - Dunedin</v>
      </c>
      <c r="B49" s="38"/>
      <c r="C49" s="25">
        <f>+C18</f>
        <v>234</v>
      </c>
      <c r="D49" s="25">
        <f>+D18</f>
        <v>460</v>
      </c>
      <c r="E49" s="25">
        <f>+E18</f>
        <v>689</v>
      </c>
      <c r="F49" s="25">
        <f>+F18</f>
        <v>939</v>
      </c>
      <c r="G49" s="25">
        <f aca="true" t="shared" si="22" ref="G49:Q49">+G18</f>
        <v>1160</v>
      </c>
      <c r="H49" s="25">
        <f t="shared" si="22"/>
        <v>1385</v>
      </c>
      <c r="I49" s="25">
        <f t="shared" si="22"/>
        <v>1554</v>
      </c>
      <c r="J49" s="25">
        <f t="shared" si="22"/>
        <v>1790</v>
      </c>
      <c r="K49" s="25">
        <f t="shared" si="22"/>
        <v>1999</v>
      </c>
      <c r="L49" s="25">
        <f t="shared" si="22"/>
        <v>2102</v>
      </c>
      <c r="M49" s="25">
        <f t="shared" si="22"/>
        <v>2306</v>
      </c>
      <c r="N49" s="25">
        <f t="shared" si="22"/>
        <v>2511</v>
      </c>
      <c r="O49" s="25">
        <f t="shared" si="22"/>
        <v>2691</v>
      </c>
      <c r="P49" s="25">
        <f t="shared" si="22"/>
        <v>2873</v>
      </c>
      <c r="Q49" s="25">
        <f t="shared" si="22"/>
        <v>3011</v>
      </c>
      <c r="R49" s="25">
        <f aca="true" t="shared" si="23" ref="R49:Z49">+R18</f>
        <v>3235</v>
      </c>
      <c r="S49" s="25">
        <f t="shared" si="23"/>
        <v>3441</v>
      </c>
      <c r="T49" s="25">
        <f t="shared" si="23"/>
        <v>3643</v>
      </c>
      <c r="U49" s="25">
        <f t="shared" si="23"/>
        <v>3833</v>
      </c>
      <c r="V49" s="25">
        <f t="shared" si="23"/>
        <v>4058</v>
      </c>
      <c r="W49" s="25">
        <f t="shared" si="23"/>
        <v>4287</v>
      </c>
      <c r="X49" s="25">
        <f t="shared" si="23"/>
        <v>4517</v>
      </c>
      <c r="Y49" s="25">
        <f t="shared" si="23"/>
        <v>4758</v>
      </c>
      <c r="Z49" s="28">
        <f t="shared" si="23"/>
        <v>4872</v>
      </c>
      <c r="AA49" s="38"/>
      <c r="AB49" s="101">
        <f>+AB18</f>
        <v>4872</v>
      </c>
    </row>
    <row r="50" spans="1:28" ht="15.75" customHeight="1">
      <c r="A50" s="100" t="str">
        <f>+A23</f>
        <v>Blenheim</v>
      </c>
      <c r="B50" s="38"/>
      <c r="C50" s="25">
        <f>+C24</f>
        <v>250</v>
      </c>
      <c r="D50" s="25">
        <f>+D24</f>
        <v>474</v>
      </c>
      <c r="E50" s="25">
        <f>+E24</f>
        <v>701</v>
      </c>
      <c r="F50" s="25">
        <f>+F24</f>
        <v>927</v>
      </c>
      <c r="G50" s="25">
        <f aca="true" t="shared" si="24" ref="G50:Q50">+G24</f>
        <v>1158</v>
      </c>
      <c r="H50" s="25">
        <f t="shared" si="24"/>
        <v>1330</v>
      </c>
      <c r="I50" s="25">
        <f t="shared" si="24"/>
        <v>1571</v>
      </c>
      <c r="J50" s="25">
        <f t="shared" si="24"/>
        <v>1816</v>
      </c>
      <c r="K50" s="25">
        <f t="shared" si="24"/>
        <v>2005</v>
      </c>
      <c r="L50" s="25">
        <f t="shared" si="24"/>
        <v>2190</v>
      </c>
      <c r="M50" s="25">
        <f t="shared" si="24"/>
        <v>2430</v>
      </c>
      <c r="N50" s="25">
        <f t="shared" si="24"/>
        <v>2661</v>
      </c>
      <c r="O50" s="25">
        <f t="shared" si="24"/>
        <v>2859</v>
      </c>
      <c r="P50" s="25">
        <f t="shared" si="24"/>
        <v>3037</v>
      </c>
      <c r="Q50" s="25">
        <f t="shared" si="24"/>
        <v>3248</v>
      </c>
      <c r="R50" s="25">
        <f aca="true" t="shared" si="25" ref="R50:Z50">+R24</f>
        <v>3429</v>
      </c>
      <c r="S50" s="25">
        <f t="shared" si="25"/>
        <v>3616</v>
      </c>
      <c r="T50" s="25">
        <f t="shared" si="25"/>
        <v>3796</v>
      </c>
      <c r="U50" s="25">
        <f t="shared" si="25"/>
        <v>4006</v>
      </c>
      <c r="V50" s="25">
        <f t="shared" si="25"/>
        <v>4218</v>
      </c>
      <c r="W50" s="25">
        <f t="shared" si="25"/>
        <v>4450</v>
      </c>
      <c r="X50" s="25">
        <f t="shared" si="25"/>
        <v>4677</v>
      </c>
      <c r="Y50" s="25">
        <f t="shared" si="25"/>
        <v>4930</v>
      </c>
      <c r="Z50" s="28">
        <f t="shared" si="25"/>
        <v>5049</v>
      </c>
      <c r="AA50" s="38"/>
      <c r="AB50" s="101">
        <f>+AB24</f>
        <v>5049</v>
      </c>
    </row>
    <row r="51" spans="1:28" ht="15.75" customHeight="1">
      <c r="A51" s="100" t="str">
        <f>+A29</f>
        <v>Wellington A</v>
      </c>
      <c r="B51" s="38"/>
      <c r="C51" s="25">
        <f>+C30</f>
        <v>257</v>
      </c>
      <c r="D51" s="25">
        <f aca="true" t="shared" si="26" ref="D51:Z51">+D30</f>
        <v>521</v>
      </c>
      <c r="E51" s="25">
        <f t="shared" si="26"/>
        <v>765</v>
      </c>
      <c r="F51" s="25">
        <f t="shared" si="26"/>
        <v>983</v>
      </c>
      <c r="G51" s="25">
        <f t="shared" si="26"/>
        <v>1238</v>
      </c>
      <c r="H51" s="25">
        <f t="shared" si="26"/>
        <v>1494</v>
      </c>
      <c r="I51" s="25">
        <f t="shared" si="26"/>
        <v>1734</v>
      </c>
      <c r="J51" s="25">
        <f t="shared" si="26"/>
        <v>1996</v>
      </c>
      <c r="K51" s="25">
        <f t="shared" si="26"/>
        <v>2255</v>
      </c>
      <c r="L51" s="25">
        <f t="shared" si="26"/>
        <v>2509</v>
      </c>
      <c r="M51" s="25">
        <f t="shared" si="26"/>
        <v>2745</v>
      </c>
      <c r="N51" s="25">
        <f t="shared" si="26"/>
        <v>2978</v>
      </c>
      <c r="O51" s="25">
        <f t="shared" si="26"/>
        <v>3202</v>
      </c>
      <c r="P51" s="25">
        <f t="shared" si="26"/>
        <v>3427</v>
      </c>
      <c r="Q51" s="25">
        <f t="shared" si="26"/>
        <v>3645</v>
      </c>
      <c r="R51" s="25">
        <f t="shared" si="26"/>
        <v>3870</v>
      </c>
      <c r="S51" s="25">
        <f t="shared" si="26"/>
        <v>4103</v>
      </c>
      <c r="T51" s="25">
        <f t="shared" si="26"/>
        <v>4303</v>
      </c>
      <c r="U51" s="25">
        <f t="shared" si="26"/>
        <v>4508</v>
      </c>
      <c r="V51" s="25">
        <f t="shared" si="26"/>
        <v>4772</v>
      </c>
      <c r="W51" s="25">
        <f t="shared" si="26"/>
        <v>5015</v>
      </c>
      <c r="X51" s="25">
        <f t="shared" si="26"/>
        <v>5262</v>
      </c>
      <c r="Y51" s="25">
        <f t="shared" si="26"/>
        <v>5511</v>
      </c>
      <c r="Z51" s="28">
        <f t="shared" si="26"/>
        <v>5647</v>
      </c>
      <c r="AA51" s="38"/>
      <c r="AB51" s="101">
        <f>AB30</f>
        <v>5647</v>
      </c>
    </row>
    <row r="52" spans="1:28" ht="15.75" customHeight="1" thickBot="1">
      <c r="A52" s="102" t="str">
        <f>A35</f>
        <v>NZ All Stars</v>
      </c>
      <c r="B52" s="103"/>
      <c r="C52" s="46">
        <f>+C36</f>
        <v>242</v>
      </c>
      <c r="D52" s="46">
        <f aca="true" t="shared" si="27" ref="D52:Z52">+D36</f>
        <v>489</v>
      </c>
      <c r="E52" s="46">
        <f t="shared" si="27"/>
        <v>739</v>
      </c>
      <c r="F52" s="46">
        <f t="shared" si="27"/>
        <v>995</v>
      </c>
      <c r="G52" s="46">
        <f t="shared" si="27"/>
        <v>1255</v>
      </c>
      <c r="H52" s="46">
        <f t="shared" si="27"/>
        <v>1498</v>
      </c>
      <c r="I52" s="46">
        <f t="shared" si="27"/>
        <v>1736</v>
      </c>
      <c r="J52" s="46">
        <f t="shared" si="27"/>
        <v>1993</v>
      </c>
      <c r="K52" s="46">
        <f t="shared" si="27"/>
        <v>2247</v>
      </c>
      <c r="L52" s="46">
        <f t="shared" si="27"/>
        <v>2477</v>
      </c>
      <c r="M52" s="46">
        <f t="shared" si="27"/>
        <v>2664</v>
      </c>
      <c r="N52" s="46">
        <f t="shared" si="27"/>
        <v>2905</v>
      </c>
      <c r="O52" s="46">
        <f t="shared" si="27"/>
        <v>3117</v>
      </c>
      <c r="P52" s="46">
        <f t="shared" si="27"/>
        <v>3335</v>
      </c>
      <c r="Q52" s="46">
        <f t="shared" si="27"/>
        <v>3501</v>
      </c>
      <c r="R52" s="46">
        <f t="shared" si="27"/>
        <v>3715</v>
      </c>
      <c r="S52" s="46">
        <f t="shared" si="27"/>
        <v>3941</v>
      </c>
      <c r="T52" s="46">
        <f t="shared" si="27"/>
        <v>4116</v>
      </c>
      <c r="U52" s="46">
        <f t="shared" si="27"/>
        <v>4360</v>
      </c>
      <c r="V52" s="46">
        <f t="shared" si="27"/>
        <v>4538</v>
      </c>
      <c r="W52" s="46">
        <f t="shared" si="27"/>
        <v>4719</v>
      </c>
      <c r="X52" s="46">
        <f t="shared" si="27"/>
        <v>4958</v>
      </c>
      <c r="Y52" s="46">
        <f t="shared" si="27"/>
        <v>5209</v>
      </c>
      <c r="Z52" s="49">
        <f t="shared" si="27"/>
        <v>5344</v>
      </c>
      <c r="AA52" s="38"/>
      <c r="AB52" s="104">
        <f>AB36</f>
        <v>5344</v>
      </c>
    </row>
    <row r="53" spans="1:28" ht="15.75" customHeight="1">
      <c r="A53" s="38"/>
      <c r="I53" s="4"/>
      <c r="J53" s="4"/>
      <c r="K53" s="4"/>
      <c r="L53" s="4"/>
      <c r="M53" s="4"/>
      <c r="N53" s="4"/>
      <c r="O53" s="38"/>
      <c r="P53" s="38"/>
      <c r="Q53" s="38"/>
      <c r="R53" s="38"/>
      <c r="S53" s="38"/>
      <c r="T53" s="38"/>
      <c r="V53" s="38"/>
      <c r="W53" s="38"/>
      <c r="X53" s="38"/>
      <c r="Y53" s="38"/>
      <c r="Z53" s="38"/>
      <c r="AB53" s="75"/>
    </row>
    <row r="54" spans="9:26" ht="15.75" customHeight="1" thickBot="1">
      <c r="I54" s="4"/>
      <c r="J54" s="4"/>
      <c r="K54" s="4"/>
      <c r="L54" s="4"/>
      <c r="M54" s="4"/>
      <c r="N54" s="4"/>
      <c r="O54" s="191" t="s">
        <v>39</v>
      </c>
      <c r="P54" s="192"/>
      <c r="Q54" s="192"/>
      <c r="R54" s="192"/>
      <c r="S54" s="192"/>
      <c r="T54" s="193"/>
      <c r="V54" s="38"/>
      <c r="W54" s="187" t="s">
        <v>39</v>
      </c>
      <c r="X54" s="187"/>
      <c r="Y54" s="187"/>
      <c r="Z54" s="187"/>
    </row>
    <row r="55" spans="1:28" ht="15.75" customHeight="1">
      <c r="A55" s="197" t="s">
        <v>4</v>
      </c>
      <c r="B55" s="198"/>
      <c r="C55" s="93" t="s">
        <v>11</v>
      </c>
      <c r="D55" s="93" t="s">
        <v>12</v>
      </c>
      <c r="E55" s="93" t="s">
        <v>13</v>
      </c>
      <c r="F55" s="93" t="s">
        <v>14</v>
      </c>
      <c r="G55" s="93" t="s">
        <v>15</v>
      </c>
      <c r="H55" s="93" t="s">
        <v>16</v>
      </c>
      <c r="I55" s="94" t="s">
        <v>17</v>
      </c>
      <c r="J55" s="94" t="s">
        <v>18</v>
      </c>
      <c r="K55" s="94" t="s">
        <v>19</v>
      </c>
      <c r="L55" s="94" t="s">
        <v>20</v>
      </c>
      <c r="M55" s="94" t="s">
        <v>21</v>
      </c>
      <c r="N55" s="94" t="s">
        <v>22</v>
      </c>
      <c r="O55" s="95" t="s">
        <v>23</v>
      </c>
      <c r="P55" s="95" t="s">
        <v>24</v>
      </c>
      <c r="Q55" s="95" t="s">
        <v>25</v>
      </c>
      <c r="R55" s="95" t="s">
        <v>26</v>
      </c>
      <c r="S55" s="95" t="s">
        <v>27</v>
      </c>
      <c r="T55" s="95" t="s">
        <v>28</v>
      </c>
      <c r="U55" s="96" t="s">
        <v>29</v>
      </c>
      <c r="V55" s="96" t="s">
        <v>30</v>
      </c>
      <c r="W55" s="97" t="s">
        <v>31</v>
      </c>
      <c r="X55" s="97" t="s">
        <v>32</v>
      </c>
      <c r="Y55" s="97" t="s">
        <v>33</v>
      </c>
      <c r="Z55" s="98" t="s">
        <v>34</v>
      </c>
      <c r="AA55" s="38"/>
      <c r="AB55" s="105" t="s">
        <v>4</v>
      </c>
    </row>
    <row r="56" spans="1:28" ht="15.75" customHeight="1">
      <c r="A56" s="106" t="s">
        <v>2</v>
      </c>
      <c r="B56" s="38"/>
      <c r="C56" s="25">
        <f aca="true" t="shared" si="28" ref="C56:C61">RANK(C47,C$47:C$52,)</f>
        <v>5</v>
      </c>
      <c r="D56" s="25">
        <f aca="true" t="shared" si="29" ref="D56:Z61">RANK(D47,D$47:D$52,)</f>
        <v>5</v>
      </c>
      <c r="E56" s="25">
        <f t="shared" si="29"/>
        <v>5</v>
      </c>
      <c r="F56" s="25">
        <f t="shared" si="29"/>
        <v>5</v>
      </c>
      <c r="G56" s="25">
        <f t="shared" si="29"/>
        <v>5</v>
      </c>
      <c r="H56" s="25">
        <f t="shared" si="29"/>
        <v>4</v>
      </c>
      <c r="I56" s="25">
        <f t="shared" si="29"/>
        <v>5</v>
      </c>
      <c r="J56" s="25">
        <f t="shared" si="29"/>
        <v>6</v>
      </c>
      <c r="K56" s="25">
        <f t="shared" si="29"/>
        <v>5</v>
      </c>
      <c r="L56" s="25">
        <f t="shared" si="29"/>
        <v>4</v>
      </c>
      <c r="M56" s="25">
        <f t="shared" si="29"/>
        <v>5</v>
      </c>
      <c r="N56" s="25">
        <f t="shared" si="29"/>
        <v>5</v>
      </c>
      <c r="O56" s="25">
        <f t="shared" si="29"/>
        <v>4</v>
      </c>
      <c r="P56" s="25">
        <f t="shared" si="29"/>
        <v>4</v>
      </c>
      <c r="Q56" s="25">
        <f t="shared" si="29"/>
        <v>4</v>
      </c>
      <c r="R56" s="25">
        <f t="shared" si="29"/>
        <v>5</v>
      </c>
      <c r="S56" s="25">
        <f t="shared" si="29"/>
        <v>5</v>
      </c>
      <c r="T56" s="25">
        <f t="shared" si="29"/>
        <v>5</v>
      </c>
      <c r="U56" s="25">
        <f t="shared" si="29"/>
        <v>5</v>
      </c>
      <c r="V56" s="25">
        <f t="shared" si="29"/>
        <v>6</v>
      </c>
      <c r="W56" s="25">
        <f t="shared" si="29"/>
        <v>6</v>
      </c>
      <c r="X56" s="25">
        <f t="shared" si="29"/>
        <v>6</v>
      </c>
      <c r="Y56" s="25">
        <f t="shared" si="29"/>
        <v>5</v>
      </c>
      <c r="Z56" s="28">
        <f t="shared" si="29"/>
        <v>5</v>
      </c>
      <c r="AA56" s="38"/>
      <c r="AB56" s="107">
        <f aca="true" t="shared" si="30" ref="AB56:AB61">RANK(AB47,AB$47:AB$52,)</f>
        <v>5</v>
      </c>
    </row>
    <row r="57" spans="1:28" ht="15.75" customHeight="1">
      <c r="A57" s="100" t="s">
        <v>41</v>
      </c>
      <c r="B57" s="38"/>
      <c r="C57" s="25">
        <f t="shared" si="28"/>
        <v>6</v>
      </c>
      <c r="D57" s="25">
        <f aca="true" t="shared" si="31" ref="D57:R57">RANK(D48,D$47:D$52,)</f>
        <v>6</v>
      </c>
      <c r="E57" s="25">
        <f t="shared" si="31"/>
        <v>6</v>
      </c>
      <c r="F57" s="25">
        <f t="shared" si="31"/>
        <v>6</v>
      </c>
      <c r="G57" s="25">
        <f t="shared" si="31"/>
        <v>6</v>
      </c>
      <c r="H57" s="25">
        <f t="shared" si="31"/>
        <v>6</v>
      </c>
      <c r="I57" s="25">
        <f t="shared" si="31"/>
        <v>6</v>
      </c>
      <c r="J57" s="25">
        <f t="shared" si="31"/>
        <v>5</v>
      </c>
      <c r="K57" s="25">
        <f t="shared" si="31"/>
        <v>6</v>
      </c>
      <c r="L57" s="25">
        <f t="shared" si="31"/>
        <v>6</v>
      </c>
      <c r="M57" s="25">
        <f t="shared" si="31"/>
        <v>6</v>
      </c>
      <c r="N57" s="25">
        <f t="shared" si="31"/>
        <v>6</v>
      </c>
      <c r="O57" s="25">
        <f t="shared" si="31"/>
        <v>6</v>
      </c>
      <c r="P57" s="25">
        <f t="shared" si="31"/>
        <v>6</v>
      </c>
      <c r="Q57" s="25">
        <f t="shared" si="31"/>
        <v>6</v>
      </c>
      <c r="R57" s="25">
        <f t="shared" si="31"/>
        <v>6</v>
      </c>
      <c r="S57" s="25">
        <f t="shared" si="29"/>
        <v>6</v>
      </c>
      <c r="T57" s="25">
        <f t="shared" si="29"/>
        <v>6</v>
      </c>
      <c r="U57" s="25">
        <f t="shared" si="29"/>
        <v>6</v>
      </c>
      <c r="V57" s="25">
        <f t="shared" si="29"/>
        <v>5</v>
      </c>
      <c r="W57" s="25">
        <f t="shared" si="29"/>
        <v>5</v>
      </c>
      <c r="X57" s="25">
        <f t="shared" si="29"/>
        <v>5</v>
      </c>
      <c r="Y57" s="25">
        <f t="shared" si="29"/>
        <v>6</v>
      </c>
      <c r="Z57" s="28">
        <f t="shared" si="29"/>
        <v>6</v>
      </c>
      <c r="AA57" s="38"/>
      <c r="AB57" s="107">
        <f t="shared" si="30"/>
        <v>6</v>
      </c>
    </row>
    <row r="58" spans="1:28" ht="15.75" customHeight="1">
      <c r="A58" s="100" t="str">
        <f>+A17</f>
        <v>Pitlane - Dunedin</v>
      </c>
      <c r="B58" s="38"/>
      <c r="C58" s="25">
        <f t="shared" si="28"/>
        <v>4</v>
      </c>
      <c r="D58" s="25">
        <f t="shared" si="29"/>
        <v>4</v>
      </c>
      <c r="E58" s="25">
        <f t="shared" si="29"/>
        <v>4</v>
      </c>
      <c r="F58" s="25">
        <f t="shared" si="29"/>
        <v>3</v>
      </c>
      <c r="G58" s="25">
        <f t="shared" si="29"/>
        <v>3</v>
      </c>
      <c r="H58" s="25">
        <f t="shared" si="29"/>
        <v>3</v>
      </c>
      <c r="I58" s="25">
        <f t="shared" si="29"/>
        <v>4</v>
      </c>
      <c r="J58" s="25">
        <f t="shared" si="29"/>
        <v>4</v>
      </c>
      <c r="K58" s="25">
        <f t="shared" si="29"/>
        <v>4</v>
      </c>
      <c r="L58" s="25">
        <f t="shared" si="29"/>
        <v>5</v>
      </c>
      <c r="M58" s="25">
        <f t="shared" si="29"/>
        <v>4</v>
      </c>
      <c r="N58" s="25">
        <f t="shared" si="29"/>
        <v>4</v>
      </c>
      <c r="O58" s="25">
        <f t="shared" si="29"/>
        <v>5</v>
      </c>
      <c r="P58" s="25">
        <f t="shared" si="29"/>
        <v>5</v>
      </c>
      <c r="Q58" s="25">
        <f t="shared" si="29"/>
        <v>5</v>
      </c>
      <c r="R58" s="25">
        <f t="shared" si="29"/>
        <v>4</v>
      </c>
      <c r="S58" s="25">
        <f t="shared" si="29"/>
        <v>4</v>
      </c>
      <c r="T58" s="25">
        <f t="shared" si="29"/>
        <v>4</v>
      </c>
      <c r="U58" s="25">
        <f t="shared" si="29"/>
        <v>4</v>
      </c>
      <c r="V58" s="25">
        <f t="shared" si="29"/>
        <v>4</v>
      </c>
      <c r="W58" s="25">
        <f t="shared" si="29"/>
        <v>4</v>
      </c>
      <c r="X58" s="25">
        <f t="shared" si="29"/>
        <v>4</v>
      </c>
      <c r="Y58" s="25">
        <f t="shared" si="29"/>
        <v>4</v>
      </c>
      <c r="Z58" s="28">
        <f t="shared" si="29"/>
        <v>4</v>
      </c>
      <c r="AA58" s="38"/>
      <c r="AB58" s="107">
        <f t="shared" si="30"/>
        <v>4</v>
      </c>
    </row>
    <row r="59" spans="1:28" ht="15.75" customHeight="1">
      <c r="A59" s="100" t="s">
        <v>42</v>
      </c>
      <c r="B59" s="38"/>
      <c r="C59" s="25">
        <f t="shared" si="28"/>
        <v>2</v>
      </c>
      <c r="D59" s="25">
        <f t="shared" si="29"/>
        <v>3</v>
      </c>
      <c r="E59" s="25">
        <f t="shared" si="29"/>
        <v>3</v>
      </c>
      <c r="F59" s="25">
        <f t="shared" si="29"/>
        <v>4</v>
      </c>
      <c r="G59" s="25">
        <f t="shared" si="29"/>
        <v>4</v>
      </c>
      <c r="H59" s="25">
        <f t="shared" si="29"/>
        <v>5</v>
      </c>
      <c r="I59" s="25">
        <f t="shared" si="29"/>
        <v>3</v>
      </c>
      <c r="J59" s="25">
        <f t="shared" si="29"/>
        <v>3</v>
      </c>
      <c r="K59" s="25">
        <f t="shared" si="29"/>
        <v>3</v>
      </c>
      <c r="L59" s="25">
        <f t="shared" si="29"/>
        <v>3</v>
      </c>
      <c r="M59" s="25">
        <f t="shared" si="29"/>
        <v>3</v>
      </c>
      <c r="N59" s="25">
        <f t="shared" si="29"/>
        <v>3</v>
      </c>
      <c r="O59" s="25">
        <f t="shared" si="29"/>
        <v>3</v>
      </c>
      <c r="P59" s="25">
        <f t="shared" si="29"/>
        <v>3</v>
      </c>
      <c r="Q59" s="25">
        <f t="shared" si="29"/>
        <v>3</v>
      </c>
      <c r="R59" s="25">
        <f t="shared" si="29"/>
        <v>3</v>
      </c>
      <c r="S59" s="25">
        <f t="shared" si="29"/>
        <v>3</v>
      </c>
      <c r="T59" s="25">
        <f t="shared" si="29"/>
        <v>3</v>
      </c>
      <c r="U59" s="25">
        <f t="shared" si="29"/>
        <v>3</v>
      </c>
      <c r="V59" s="25">
        <f t="shared" si="29"/>
        <v>3</v>
      </c>
      <c r="W59" s="25">
        <f t="shared" si="29"/>
        <v>3</v>
      </c>
      <c r="X59" s="25">
        <f t="shared" si="29"/>
        <v>3</v>
      </c>
      <c r="Y59" s="25">
        <f t="shared" si="29"/>
        <v>3</v>
      </c>
      <c r="Z59" s="28">
        <f t="shared" si="29"/>
        <v>3</v>
      </c>
      <c r="AA59" s="38"/>
      <c r="AB59" s="107">
        <f t="shared" si="30"/>
        <v>3</v>
      </c>
    </row>
    <row r="60" spans="1:28" ht="15.75" customHeight="1">
      <c r="A60" s="100" t="s">
        <v>1</v>
      </c>
      <c r="B60" s="38"/>
      <c r="C60" s="25">
        <f t="shared" si="28"/>
        <v>1</v>
      </c>
      <c r="D60" s="25">
        <f t="shared" si="29"/>
        <v>1</v>
      </c>
      <c r="E60" s="25">
        <f t="shared" si="29"/>
        <v>1</v>
      </c>
      <c r="F60" s="25">
        <f t="shared" si="29"/>
        <v>2</v>
      </c>
      <c r="G60" s="25">
        <f t="shared" si="29"/>
        <v>2</v>
      </c>
      <c r="H60" s="25">
        <f t="shared" si="29"/>
        <v>2</v>
      </c>
      <c r="I60" s="25">
        <f t="shared" si="29"/>
        <v>2</v>
      </c>
      <c r="J60" s="25">
        <f t="shared" si="29"/>
        <v>1</v>
      </c>
      <c r="K60" s="25">
        <f t="shared" si="29"/>
        <v>1</v>
      </c>
      <c r="L60" s="25">
        <f t="shared" si="29"/>
        <v>1</v>
      </c>
      <c r="M60" s="25">
        <f t="shared" si="29"/>
        <v>1</v>
      </c>
      <c r="N60" s="25">
        <f t="shared" si="29"/>
        <v>1</v>
      </c>
      <c r="O60" s="25">
        <f t="shared" si="29"/>
        <v>1</v>
      </c>
      <c r="P60" s="25">
        <f t="shared" si="29"/>
        <v>1</v>
      </c>
      <c r="Q60" s="25">
        <f t="shared" si="29"/>
        <v>1</v>
      </c>
      <c r="R60" s="25">
        <f t="shared" si="29"/>
        <v>1</v>
      </c>
      <c r="S60" s="25">
        <f t="shared" si="29"/>
        <v>1</v>
      </c>
      <c r="T60" s="25">
        <f t="shared" si="29"/>
        <v>1</v>
      </c>
      <c r="U60" s="25">
        <f t="shared" si="29"/>
        <v>1</v>
      </c>
      <c r="V60" s="25">
        <f t="shared" si="29"/>
        <v>1</v>
      </c>
      <c r="W60" s="25">
        <f t="shared" si="29"/>
        <v>1</v>
      </c>
      <c r="X60" s="25">
        <f t="shared" si="29"/>
        <v>1</v>
      </c>
      <c r="Y60" s="25">
        <f t="shared" si="29"/>
        <v>1</v>
      </c>
      <c r="Z60" s="28">
        <f t="shared" si="29"/>
        <v>1</v>
      </c>
      <c r="AA60" s="38"/>
      <c r="AB60" s="107">
        <f t="shared" si="30"/>
        <v>1</v>
      </c>
    </row>
    <row r="61" spans="1:28" ht="15.75" customHeight="1" thickBot="1">
      <c r="A61" s="102" t="s">
        <v>43</v>
      </c>
      <c r="B61" s="103"/>
      <c r="C61" s="46">
        <f t="shared" si="28"/>
        <v>3</v>
      </c>
      <c r="D61" s="46">
        <f t="shared" si="29"/>
        <v>2</v>
      </c>
      <c r="E61" s="46">
        <f t="shared" si="29"/>
        <v>2</v>
      </c>
      <c r="F61" s="46">
        <f t="shared" si="29"/>
        <v>1</v>
      </c>
      <c r="G61" s="46">
        <f t="shared" si="29"/>
        <v>1</v>
      </c>
      <c r="H61" s="46">
        <f t="shared" si="29"/>
        <v>1</v>
      </c>
      <c r="I61" s="46">
        <f t="shared" si="29"/>
        <v>1</v>
      </c>
      <c r="J61" s="46">
        <f t="shared" si="29"/>
        <v>2</v>
      </c>
      <c r="K61" s="46">
        <f t="shared" si="29"/>
        <v>2</v>
      </c>
      <c r="L61" s="46">
        <f t="shared" si="29"/>
        <v>2</v>
      </c>
      <c r="M61" s="46">
        <f t="shared" si="29"/>
        <v>2</v>
      </c>
      <c r="N61" s="46">
        <f t="shared" si="29"/>
        <v>2</v>
      </c>
      <c r="O61" s="46">
        <f t="shared" si="29"/>
        <v>2</v>
      </c>
      <c r="P61" s="46">
        <f t="shared" si="29"/>
        <v>2</v>
      </c>
      <c r="Q61" s="46">
        <f t="shared" si="29"/>
        <v>2</v>
      </c>
      <c r="R61" s="46">
        <f t="shared" si="29"/>
        <v>2</v>
      </c>
      <c r="S61" s="46">
        <f t="shared" si="29"/>
        <v>2</v>
      </c>
      <c r="T61" s="46">
        <f t="shared" si="29"/>
        <v>2</v>
      </c>
      <c r="U61" s="46">
        <f t="shared" si="29"/>
        <v>2</v>
      </c>
      <c r="V61" s="46">
        <f t="shared" si="29"/>
        <v>2</v>
      </c>
      <c r="W61" s="46">
        <f t="shared" si="29"/>
        <v>2</v>
      </c>
      <c r="X61" s="46">
        <f t="shared" si="29"/>
        <v>2</v>
      </c>
      <c r="Y61" s="46">
        <f t="shared" si="29"/>
        <v>2</v>
      </c>
      <c r="Z61" s="49">
        <f t="shared" si="29"/>
        <v>2</v>
      </c>
      <c r="AA61" s="38"/>
      <c r="AB61" s="108">
        <f t="shared" si="30"/>
        <v>2</v>
      </c>
    </row>
    <row r="62" spans="1:26" ht="15.75" customHeight="1">
      <c r="A62" s="38"/>
      <c r="I62" s="4"/>
      <c r="J62" s="4"/>
      <c r="K62" s="4"/>
      <c r="L62" s="4"/>
      <c r="M62" s="4"/>
      <c r="N62" s="4"/>
      <c r="O62" s="38"/>
      <c r="P62" s="38"/>
      <c r="Q62" s="38"/>
      <c r="R62" s="38"/>
      <c r="S62" s="38"/>
      <c r="T62" s="38"/>
      <c r="V62" s="38"/>
      <c r="W62" s="38"/>
      <c r="X62" s="38"/>
      <c r="Y62" s="38"/>
      <c r="Z62" s="38"/>
    </row>
    <row r="63" spans="1:26" ht="15.75" customHeight="1" thickBot="1">
      <c r="A63" s="38"/>
      <c r="I63" s="4"/>
      <c r="J63" s="4"/>
      <c r="K63" s="4"/>
      <c r="L63" s="4"/>
      <c r="M63" s="4"/>
      <c r="N63" s="4"/>
      <c r="O63" s="191" t="s">
        <v>39</v>
      </c>
      <c r="P63" s="192"/>
      <c r="Q63" s="192"/>
      <c r="R63" s="192"/>
      <c r="S63" s="192"/>
      <c r="T63" s="193"/>
      <c r="V63" s="38"/>
      <c r="W63" s="38"/>
      <c r="X63" s="38"/>
      <c r="Y63" s="38"/>
      <c r="Z63" s="38"/>
    </row>
    <row r="64" spans="1:28" ht="15.75" customHeight="1">
      <c r="A64" s="194" t="s">
        <v>40</v>
      </c>
      <c r="B64" s="195"/>
      <c r="C64" s="93" t="s">
        <v>11</v>
      </c>
      <c r="D64" s="93" t="s">
        <v>12</v>
      </c>
      <c r="E64" s="93" t="s">
        <v>13</v>
      </c>
      <c r="F64" s="93" t="s">
        <v>14</v>
      </c>
      <c r="G64" s="93" t="s">
        <v>15</v>
      </c>
      <c r="H64" s="93" t="s">
        <v>16</v>
      </c>
      <c r="I64" s="94" t="s">
        <v>17</v>
      </c>
      <c r="J64" s="94" t="s">
        <v>18</v>
      </c>
      <c r="K64" s="94" t="s">
        <v>19</v>
      </c>
      <c r="L64" s="94" t="s">
        <v>20</v>
      </c>
      <c r="M64" s="94" t="s">
        <v>21</v>
      </c>
      <c r="N64" s="94" t="s">
        <v>22</v>
      </c>
      <c r="O64" s="95" t="s">
        <v>23</v>
      </c>
      <c r="P64" s="95" t="s">
        <v>24</v>
      </c>
      <c r="Q64" s="95" t="s">
        <v>25</v>
      </c>
      <c r="R64" s="95" t="s">
        <v>26</v>
      </c>
      <c r="S64" s="95" t="s">
        <v>27</v>
      </c>
      <c r="T64" s="95" t="s">
        <v>28</v>
      </c>
      <c r="U64" s="96" t="s">
        <v>29</v>
      </c>
      <c r="V64" s="96" t="s">
        <v>30</v>
      </c>
      <c r="W64" s="97" t="s">
        <v>31</v>
      </c>
      <c r="X64" s="97" t="s">
        <v>32</v>
      </c>
      <c r="Y64" s="97" t="s">
        <v>33</v>
      </c>
      <c r="Z64" s="98" t="s">
        <v>34</v>
      </c>
      <c r="AA64" s="38"/>
      <c r="AB64" s="105" t="s">
        <v>54</v>
      </c>
    </row>
    <row r="65" spans="1:28" ht="15.75" customHeight="1">
      <c r="A65" s="106" t="str">
        <f aca="true" t="shared" si="32" ref="A65:A70">+A47</f>
        <v>NPSR Dragons</v>
      </c>
      <c r="B65" s="38"/>
      <c r="C65" s="25">
        <f>+C8</f>
        <v>7</v>
      </c>
      <c r="D65" s="25">
        <f aca="true" t="shared" si="33" ref="D65:Z65">+D8</f>
        <v>13</v>
      </c>
      <c r="E65" s="25">
        <f t="shared" si="33"/>
        <v>16</v>
      </c>
      <c r="F65" s="25">
        <f t="shared" si="33"/>
        <v>55</v>
      </c>
      <c r="G65" s="25">
        <f t="shared" si="33"/>
        <v>44</v>
      </c>
      <c r="H65" s="25">
        <f t="shared" si="33"/>
        <v>48</v>
      </c>
      <c r="I65" s="25">
        <f t="shared" si="33"/>
        <v>5</v>
      </c>
      <c r="J65" s="25">
        <f t="shared" si="33"/>
        <v>31</v>
      </c>
      <c r="K65" s="25">
        <f t="shared" si="33"/>
        <v>109</v>
      </c>
      <c r="L65" s="25">
        <f t="shared" si="33"/>
        <v>85</v>
      </c>
      <c r="M65" s="25">
        <f t="shared" si="33"/>
        <v>10</v>
      </c>
      <c r="N65" s="25">
        <f t="shared" si="33"/>
        <v>11</v>
      </c>
      <c r="O65" s="25">
        <f t="shared" si="33"/>
        <v>158</v>
      </c>
      <c r="P65" s="25">
        <f t="shared" si="33"/>
        <v>149</v>
      </c>
      <c r="Q65" s="25">
        <f t="shared" si="33"/>
        <v>230</v>
      </c>
      <c r="R65" s="25">
        <f t="shared" si="33"/>
        <v>144</v>
      </c>
      <c r="S65" s="25">
        <f t="shared" si="33"/>
        <v>166</v>
      </c>
      <c r="T65" s="25">
        <f t="shared" si="33"/>
        <v>229</v>
      </c>
      <c r="U65" s="25">
        <f t="shared" si="33"/>
        <v>303</v>
      </c>
      <c r="V65" s="25">
        <f t="shared" si="33"/>
        <v>7</v>
      </c>
      <c r="W65" s="25">
        <f t="shared" si="33"/>
        <v>26</v>
      </c>
      <c r="X65" s="25">
        <f t="shared" si="33"/>
        <v>3</v>
      </c>
      <c r="Y65" s="25">
        <f t="shared" si="33"/>
        <v>359</v>
      </c>
      <c r="Z65" s="28">
        <f t="shared" si="33"/>
        <v>346</v>
      </c>
      <c r="AA65" s="38"/>
      <c r="AB65" s="107">
        <v>1121</v>
      </c>
    </row>
    <row r="66" spans="1:28" ht="15.75" customHeight="1">
      <c r="A66" s="106" t="str">
        <f t="shared" si="32"/>
        <v>Team Kiwi 111</v>
      </c>
      <c r="B66" s="38"/>
      <c r="C66" s="25">
        <f>+C14</f>
        <v>101</v>
      </c>
      <c r="D66" s="25">
        <f aca="true" t="shared" si="34" ref="D66:Z66">+D14</f>
        <v>92</v>
      </c>
      <c r="E66" s="25">
        <f t="shared" si="34"/>
        <v>81</v>
      </c>
      <c r="F66" s="25">
        <f t="shared" si="34"/>
        <v>68</v>
      </c>
      <c r="G66" s="25">
        <f t="shared" si="34"/>
        <v>90</v>
      </c>
      <c r="H66" s="25">
        <f t="shared" si="34"/>
        <v>59</v>
      </c>
      <c r="I66" s="25">
        <f t="shared" si="34"/>
        <v>60</v>
      </c>
      <c r="J66" s="25">
        <f t="shared" si="34"/>
        <v>82</v>
      </c>
      <c r="K66" s="25">
        <f t="shared" si="34"/>
        <v>4</v>
      </c>
      <c r="L66" s="25">
        <f t="shared" si="34"/>
        <v>129</v>
      </c>
      <c r="M66" s="25">
        <f t="shared" si="34"/>
        <v>100</v>
      </c>
      <c r="N66" s="25">
        <f t="shared" si="34"/>
        <v>143</v>
      </c>
      <c r="O66" s="25">
        <f t="shared" si="34"/>
        <v>154</v>
      </c>
      <c r="P66" s="25">
        <f t="shared" si="34"/>
        <v>140</v>
      </c>
      <c r="Q66" s="25">
        <f t="shared" si="34"/>
        <v>90</v>
      </c>
      <c r="R66" s="25">
        <f t="shared" si="34"/>
        <v>50</v>
      </c>
      <c r="S66" s="25">
        <f t="shared" si="34"/>
        <v>84</v>
      </c>
      <c r="T66" s="25">
        <f t="shared" si="34"/>
        <v>99</v>
      </c>
      <c r="U66" s="25">
        <f t="shared" si="34"/>
        <v>27</v>
      </c>
      <c r="V66" s="25">
        <f t="shared" si="34"/>
        <v>325</v>
      </c>
      <c r="W66" s="25">
        <f t="shared" si="34"/>
        <v>319</v>
      </c>
      <c r="X66" s="25">
        <f t="shared" si="34"/>
        <v>338</v>
      </c>
      <c r="Y66" s="25">
        <f t="shared" si="34"/>
        <v>18</v>
      </c>
      <c r="Z66" s="28">
        <f t="shared" si="34"/>
        <v>8</v>
      </c>
      <c r="AA66" s="38"/>
      <c r="AB66" s="107">
        <v>1129</v>
      </c>
    </row>
    <row r="67" spans="1:28" ht="15.75" customHeight="1">
      <c r="A67" s="106" t="str">
        <f t="shared" si="32"/>
        <v>Pitlane - Dunedin</v>
      </c>
      <c r="B67" s="38"/>
      <c r="C67" s="25">
        <f>+C20</f>
        <v>8</v>
      </c>
      <c r="D67" s="25">
        <f aca="true" t="shared" si="35" ref="D67:Z67">+D20</f>
        <v>14</v>
      </c>
      <c r="E67" s="25">
        <f t="shared" si="35"/>
        <v>12</v>
      </c>
      <c r="F67" s="25">
        <f t="shared" si="35"/>
        <v>44</v>
      </c>
      <c r="G67" s="25">
        <f t="shared" si="35"/>
        <v>78</v>
      </c>
      <c r="H67" s="25">
        <f t="shared" si="35"/>
        <v>109</v>
      </c>
      <c r="I67" s="25">
        <f t="shared" si="35"/>
        <v>17</v>
      </c>
      <c r="J67" s="25">
        <f t="shared" si="35"/>
        <v>26</v>
      </c>
      <c r="K67" s="25">
        <f t="shared" si="35"/>
        <v>6</v>
      </c>
      <c r="L67" s="25">
        <f t="shared" si="35"/>
        <v>3</v>
      </c>
      <c r="M67" s="25">
        <f t="shared" si="35"/>
        <v>124</v>
      </c>
      <c r="N67" s="25">
        <f t="shared" si="35"/>
        <v>150</v>
      </c>
      <c r="O67" s="25">
        <f t="shared" si="35"/>
        <v>10</v>
      </c>
      <c r="P67" s="25">
        <f t="shared" si="35"/>
        <v>15</v>
      </c>
      <c r="Q67" s="25">
        <f t="shared" si="35"/>
        <v>7</v>
      </c>
      <c r="R67" s="25">
        <f t="shared" si="35"/>
        <v>194</v>
      </c>
      <c r="S67" s="25">
        <f t="shared" si="35"/>
        <v>175</v>
      </c>
      <c r="T67" s="25">
        <f t="shared" si="35"/>
        <v>153</v>
      </c>
      <c r="U67" s="25">
        <f t="shared" si="35"/>
        <v>173</v>
      </c>
      <c r="V67" s="25">
        <f t="shared" si="35"/>
        <v>160</v>
      </c>
      <c r="W67" s="25">
        <f t="shared" si="35"/>
        <v>163</v>
      </c>
      <c r="X67" s="25">
        <f t="shared" si="35"/>
        <v>160</v>
      </c>
      <c r="Y67" s="25">
        <f t="shared" si="35"/>
        <v>172</v>
      </c>
      <c r="Z67" s="28">
        <f t="shared" si="35"/>
        <v>177</v>
      </c>
      <c r="AA67" s="38"/>
      <c r="AB67" s="107">
        <v>775</v>
      </c>
    </row>
    <row r="68" spans="1:28" ht="15.75" customHeight="1">
      <c r="A68" s="106" t="str">
        <f t="shared" si="32"/>
        <v>Blenheim</v>
      </c>
      <c r="B68" s="38"/>
      <c r="C68" s="25">
        <f>C26</f>
        <v>7</v>
      </c>
      <c r="D68" s="25">
        <f aca="true" t="shared" si="36" ref="D68:Z68">D26</f>
        <v>15</v>
      </c>
      <c r="E68" s="25">
        <f t="shared" si="36"/>
        <v>38</v>
      </c>
      <c r="F68" s="25">
        <f t="shared" si="36"/>
        <v>12</v>
      </c>
      <c r="G68" s="25">
        <f t="shared" si="36"/>
        <v>2</v>
      </c>
      <c r="H68" s="25">
        <f t="shared" si="36"/>
        <v>7</v>
      </c>
      <c r="I68" s="25">
        <f t="shared" si="36"/>
        <v>163</v>
      </c>
      <c r="J68" s="25">
        <f t="shared" si="36"/>
        <v>177</v>
      </c>
      <c r="K68" s="25">
        <f t="shared" si="36"/>
        <v>242</v>
      </c>
      <c r="L68" s="25">
        <f t="shared" si="36"/>
        <v>287</v>
      </c>
      <c r="M68" s="25">
        <f t="shared" si="36"/>
        <v>234</v>
      </c>
      <c r="N68" s="25">
        <f t="shared" si="36"/>
        <v>244</v>
      </c>
      <c r="O68" s="25">
        <f t="shared" si="36"/>
        <v>258</v>
      </c>
      <c r="P68" s="25">
        <f t="shared" si="36"/>
        <v>298</v>
      </c>
      <c r="Q68" s="25">
        <f t="shared" si="36"/>
        <v>253</v>
      </c>
      <c r="R68" s="25">
        <f t="shared" si="36"/>
        <v>286</v>
      </c>
      <c r="S68" s="25">
        <f t="shared" si="36"/>
        <v>325</v>
      </c>
      <c r="T68" s="25">
        <f t="shared" si="36"/>
        <v>320</v>
      </c>
      <c r="U68" s="25">
        <f t="shared" si="36"/>
        <v>354</v>
      </c>
      <c r="V68" s="25">
        <f t="shared" si="36"/>
        <v>320</v>
      </c>
      <c r="W68" s="25">
        <f t="shared" si="36"/>
        <v>269</v>
      </c>
      <c r="X68" s="25">
        <f t="shared" si="36"/>
        <v>281</v>
      </c>
      <c r="Y68" s="25">
        <f t="shared" si="36"/>
        <v>279</v>
      </c>
      <c r="Z68" s="28">
        <f t="shared" si="36"/>
        <v>295</v>
      </c>
      <c r="AA68" s="38"/>
      <c r="AB68" s="107">
        <v>598</v>
      </c>
    </row>
    <row r="69" spans="1:28" ht="15.75" customHeight="1">
      <c r="A69" s="106" t="str">
        <f t="shared" si="32"/>
        <v>Wellington A</v>
      </c>
      <c r="B69" s="38"/>
      <c r="C69" s="25">
        <f>+C32</f>
        <v>0</v>
      </c>
      <c r="D69" s="25">
        <f aca="true" t="shared" si="37" ref="D69:Z69">+D32</f>
        <v>0</v>
      </c>
      <c r="E69" s="25">
        <f t="shared" si="37"/>
        <v>0</v>
      </c>
      <c r="F69" s="25">
        <f t="shared" si="37"/>
        <v>12</v>
      </c>
      <c r="G69" s="25">
        <f t="shared" si="37"/>
        <v>17</v>
      </c>
      <c r="H69" s="25">
        <f t="shared" si="37"/>
        <v>4</v>
      </c>
      <c r="I69" s="25">
        <f t="shared" si="37"/>
        <v>2</v>
      </c>
      <c r="J69" s="25">
        <f t="shared" si="37"/>
        <v>0</v>
      </c>
      <c r="K69" s="25">
        <f t="shared" si="37"/>
        <v>0</v>
      </c>
      <c r="L69" s="25">
        <f t="shared" si="37"/>
        <v>0</v>
      </c>
      <c r="M69" s="25">
        <f t="shared" si="37"/>
        <v>0</v>
      </c>
      <c r="N69" s="25">
        <f t="shared" si="37"/>
        <v>0</v>
      </c>
      <c r="O69" s="25">
        <f t="shared" si="37"/>
        <v>0</v>
      </c>
      <c r="P69" s="25">
        <f t="shared" si="37"/>
        <v>0</v>
      </c>
      <c r="Q69" s="25">
        <f t="shared" si="37"/>
        <v>0</v>
      </c>
      <c r="R69" s="25">
        <f t="shared" si="37"/>
        <v>0</v>
      </c>
      <c r="S69" s="25">
        <f t="shared" si="37"/>
        <v>0</v>
      </c>
      <c r="T69" s="25">
        <f t="shared" si="37"/>
        <v>0</v>
      </c>
      <c r="U69" s="25">
        <f t="shared" si="37"/>
        <v>0</v>
      </c>
      <c r="V69" s="25">
        <f t="shared" si="37"/>
        <v>0</v>
      </c>
      <c r="W69" s="25">
        <f t="shared" si="37"/>
        <v>0</v>
      </c>
      <c r="X69" s="25">
        <f t="shared" si="37"/>
        <v>0</v>
      </c>
      <c r="Y69" s="25">
        <f t="shared" si="37"/>
        <v>0</v>
      </c>
      <c r="Z69" s="28">
        <f t="shared" si="37"/>
        <v>0</v>
      </c>
      <c r="AA69" s="38"/>
      <c r="AB69" s="107">
        <v>0</v>
      </c>
    </row>
    <row r="70" spans="1:28" ht="15.75" customHeight="1" thickBot="1">
      <c r="A70" s="109" t="str">
        <f t="shared" si="32"/>
        <v>NZ All Stars</v>
      </c>
      <c r="B70" s="103"/>
      <c r="C70" s="46">
        <f>+C38</f>
        <v>8</v>
      </c>
      <c r="D70" s="46">
        <f aca="true" t="shared" si="38" ref="D70:Z70">+D38</f>
        <v>32</v>
      </c>
      <c r="E70" s="46">
        <f t="shared" si="38"/>
        <v>26</v>
      </c>
      <c r="F70" s="46">
        <f t="shared" si="38"/>
        <v>0</v>
      </c>
      <c r="G70" s="46">
        <f t="shared" si="38"/>
        <v>0</v>
      </c>
      <c r="H70" s="46">
        <f t="shared" si="38"/>
        <v>0</v>
      </c>
      <c r="I70" s="46">
        <f t="shared" si="38"/>
        <v>0</v>
      </c>
      <c r="J70" s="46">
        <f t="shared" si="38"/>
        <v>3</v>
      </c>
      <c r="K70" s="46">
        <f t="shared" si="38"/>
        <v>8</v>
      </c>
      <c r="L70" s="46">
        <f t="shared" si="38"/>
        <v>32</v>
      </c>
      <c r="M70" s="46">
        <f t="shared" si="38"/>
        <v>81</v>
      </c>
      <c r="N70" s="46">
        <f t="shared" si="38"/>
        <v>73</v>
      </c>
      <c r="O70" s="46">
        <f t="shared" si="38"/>
        <v>85</v>
      </c>
      <c r="P70" s="46">
        <f t="shared" si="38"/>
        <v>92</v>
      </c>
      <c r="Q70" s="46">
        <f t="shared" si="38"/>
        <v>144</v>
      </c>
      <c r="R70" s="46">
        <f t="shared" si="38"/>
        <v>155</v>
      </c>
      <c r="S70" s="46">
        <f t="shared" si="38"/>
        <v>162</v>
      </c>
      <c r="T70" s="46">
        <f t="shared" si="38"/>
        <v>187</v>
      </c>
      <c r="U70" s="46">
        <f t="shared" si="38"/>
        <v>148</v>
      </c>
      <c r="V70" s="46">
        <f t="shared" si="38"/>
        <v>234</v>
      </c>
      <c r="W70" s="46">
        <f t="shared" si="38"/>
        <v>296</v>
      </c>
      <c r="X70" s="46">
        <f t="shared" si="38"/>
        <v>304</v>
      </c>
      <c r="Y70" s="46">
        <f t="shared" si="38"/>
        <v>302</v>
      </c>
      <c r="Z70" s="49">
        <f t="shared" si="38"/>
        <v>303</v>
      </c>
      <c r="AA70" s="38"/>
      <c r="AB70" s="108">
        <v>303</v>
      </c>
    </row>
    <row r="71" ht="15">
      <c r="A71" s="38"/>
    </row>
  </sheetData>
  <sheetProtection/>
  <mergeCells count="50">
    <mergeCell ref="A64:B64"/>
    <mergeCell ref="A1:AB1"/>
    <mergeCell ref="O2:T2"/>
    <mergeCell ref="O9:T9"/>
    <mergeCell ref="O15:T15"/>
    <mergeCell ref="O21:T21"/>
    <mergeCell ref="O63:T63"/>
    <mergeCell ref="O54:T54"/>
    <mergeCell ref="A46:B46"/>
    <mergeCell ref="A55:B55"/>
    <mergeCell ref="O27:T27"/>
    <mergeCell ref="A18:B18"/>
    <mergeCell ref="W2:Z2"/>
    <mergeCell ref="W54:Z54"/>
    <mergeCell ref="W45:Z45"/>
    <mergeCell ref="W21:Z21"/>
    <mergeCell ref="W15:Z15"/>
    <mergeCell ref="W9:Z9"/>
    <mergeCell ref="O33:T33"/>
    <mergeCell ref="O45:T45"/>
    <mergeCell ref="A32:B32"/>
    <mergeCell ref="A29:B29"/>
    <mergeCell ref="A30:B30"/>
    <mergeCell ref="A31:B31"/>
    <mergeCell ref="A23:B23"/>
    <mergeCell ref="A5:B5"/>
    <mergeCell ref="A11:B11"/>
    <mergeCell ref="A17:B17"/>
    <mergeCell ref="A22:B22"/>
    <mergeCell ref="A20:B20"/>
    <mergeCell ref="A7:B7"/>
    <mergeCell ref="A12:B12"/>
    <mergeCell ref="A13:B13"/>
    <mergeCell ref="A28:B28"/>
    <mergeCell ref="A4:B4"/>
    <mergeCell ref="A10:B10"/>
    <mergeCell ref="A16:B16"/>
    <mergeCell ref="A8:B8"/>
    <mergeCell ref="A14:B14"/>
    <mergeCell ref="A19:B19"/>
    <mergeCell ref="A35:B35"/>
    <mergeCell ref="A36:B36"/>
    <mergeCell ref="A37:B37"/>
    <mergeCell ref="A38:B38"/>
    <mergeCell ref="A34:B34"/>
    <mergeCell ref="AA3:AB3"/>
    <mergeCell ref="A24:B24"/>
    <mergeCell ref="A25:B25"/>
    <mergeCell ref="A26:B26"/>
    <mergeCell ref="A6:B6"/>
  </mergeCells>
  <printOptions/>
  <pageMargins left="0.54" right="0.17" top="0.35" bottom="0.25" header="0.19" footer="0.21"/>
  <pageSetup fitToHeight="1" fitToWidth="1" horizontalDpi="300" verticalDpi="300" orientation="landscape" paperSize="8" scale="77" r:id="rId1"/>
  <headerFooter alignWithMargins="0">
    <oddHeader>&amp;C&amp;A</oddHeader>
    <oddFooter>&amp;CPrepared by Allan Tucker 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zoomScale="85" zoomScaleNormal="85" zoomScalePageLayoutView="0" workbookViewId="0" topLeftCell="A1">
      <selection activeCell="I41" sqref="H41:I42"/>
    </sheetView>
  </sheetViews>
  <sheetFormatPr defaultColWidth="9.140625" defaultRowHeight="12.75"/>
  <cols>
    <col min="1" max="1" width="7.57421875" style="0" bestFit="1" customWidth="1"/>
    <col min="2" max="2" width="7.7109375" style="0" bestFit="1" customWidth="1"/>
    <col min="4" max="4" width="9.57421875" style="0" bestFit="1" customWidth="1"/>
    <col min="5" max="6" width="7.57421875" style="0" bestFit="1" customWidth="1"/>
    <col min="8" max="8" width="7.00390625" style="0" bestFit="1" customWidth="1"/>
    <col min="9" max="10" width="7.57421875" style="0" bestFit="1" customWidth="1"/>
    <col min="11" max="11" width="14.00390625" style="0" customWidth="1"/>
    <col min="12" max="12" width="7.00390625" style="0" bestFit="1" customWidth="1"/>
    <col min="13" max="14" width="7.57421875" style="0" bestFit="1" customWidth="1"/>
    <col min="16" max="16" width="7.00390625" style="0" bestFit="1" customWidth="1"/>
    <col min="17" max="18" width="7.57421875" style="0" bestFit="1" customWidth="1"/>
    <col min="20" max="20" width="7.00390625" style="0" bestFit="1" customWidth="1"/>
    <col min="21" max="22" width="7.57421875" style="0" bestFit="1" customWidth="1"/>
    <col min="24" max="24" width="7.00390625" style="0" bestFit="1" customWidth="1"/>
    <col min="25" max="25" width="9.28125" style="0" bestFit="1" customWidth="1"/>
    <col min="26" max="26" width="3.8515625" style="0" customWidth="1"/>
  </cols>
  <sheetData>
    <row r="1" spans="3:23" ht="13.5" customHeight="1">
      <c r="C1" t="s">
        <v>2</v>
      </c>
      <c r="G1" t="s">
        <v>96</v>
      </c>
      <c r="K1" t="s">
        <v>97</v>
      </c>
      <c r="O1" t="s">
        <v>42</v>
      </c>
      <c r="S1" t="s">
        <v>1</v>
      </c>
      <c r="W1" t="s">
        <v>43</v>
      </c>
    </row>
    <row r="2" spans="1:25" ht="15.75" customHeight="1" thickBot="1">
      <c r="A2" s="5"/>
      <c r="B2" s="6"/>
      <c r="C2" s="154" t="s">
        <v>6</v>
      </c>
      <c r="D2" s="144"/>
      <c r="E2" s="145" t="s">
        <v>0</v>
      </c>
      <c r="F2" s="52"/>
      <c r="G2" s="154" t="s">
        <v>6</v>
      </c>
      <c r="H2" s="144"/>
      <c r="I2" s="146" t="s">
        <v>0</v>
      </c>
      <c r="J2" s="52"/>
      <c r="K2" s="154" t="s">
        <v>6</v>
      </c>
      <c r="L2" s="144"/>
      <c r="M2" s="147" t="s">
        <v>0</v>
      </c>
      <c r="N2" s="74"/>
      <c r="O2" s="154" t="s">
        <v>6</v>
      </c>
      <c r="P2" s="144"/>
      <c r="Q2" s="148" t="s">
        <v>0</v>
      </c>
      <c r="R2" s="39"/>
      <c r="S2" s="154" t="s">
        <v>6</v>
      </c>
      <c r="T2" s="144"/>
      <c r="U2" s="148" t="s">
        <v>0</v>
      </c>
      <c r="V2" s="39"/>
      <c r="W2" s="154" t="s">
        <v>6</v>
      </c>
      <c r="X2" s="144"/>
      <c r="Y2" s="155" t="s">
        <v>0</v>
      </c>
    </row>
    <row r="3" spans="1:25" ht="15.75" thickBot="1">
      <c r="A3" s="6"/>
      <c r="B3" s="9" t="s">
        <v>11</v>
      </c>
      <c r="C3" s="110" t="s">
        <v>60</v>
      </c>
      <c r="D3" s="25">
        <v>227</v>
      </c>
      <c r="E3" s="31">
        <f>+D3</f>
        <v>227</v>
      </c>
      <c r="F3" s="38"/>
      <c r="G3" s="22" t="s">
        <v>61</v>
      </c>
      <c r="H3" s="25">
        <v>126</v>
      </c>
      <c r="I3" s="60">
        <f>+H3</f>
        <v>126</v>
      </c>
      <c r="J3" s="38"/>
      <c r="K3" s="18" t="s">
        <v>55</v>
      </c>
      <c r="L3" s="25">
        <v>234</v>
      </c>
      <c r="M3" s="69">
        <f>+L3</f>
        <v>234</v>
      </c>
      <c r="N3" s="38"/>
      <c r="O3" s="21" t="s">
        <v>75</v>
      </c>
      <c r="P3" s="25">
        <v>250</v>
      </c>
      <c r="Q3" s="80">
        <f>+P3</f>
        <v>250</v>
      </c>
      <c r="R3" s="38"/>
      <c r="S3" s="112" t="s">
        <v>65</v>
      </c>
      <c r="T3" s="25">
        <v>257</v>
      </c>
      <c r="U3" s="80">
        <f>+T3</f>
        <v>257</v>
      </c>
      <c r="V3" s="38"/>
      <c r="W3" s="113" t="s">
        <v>68</v>
      </c>
      <c r="X3" s="25">
        <v>242</v>
      </c>
      <c r="Y3" s="149">
        <f>+X3</f>
        <v>242</v>
      </c>
    </row>
    <row r="4" spans="1:25" ht="16.5" thickBot="1" thickTop="1">
      <c r="A4" s="6"/>
      <c r="B4" s="9" t="s">
        <v>12</v>
      </c>
      <c r="C4" s="111" t="s">
        <v>61</v>
      </c>
      <c r="D4" s="25">
        <v>220</v>
      </c>
      <c r="E4" s="31">
        <f aca="true" t="shared" si="0" ref="E4:E26">IF(D4&lt;=0,0,+D4+E3)</f>
        <v>447</v>
      </c>
      <c r="F4" s="38"/>
      <c r="G4" s="17" t="s">
        <v>71</v>
      </c>
      <c r="H4" s="25">
        <v>229</v>
      </c>
      <c r="I4" s="60">
        <f aca="true" t="shared" si="1" ref="I4:I26">IF(H4&lt;=0,0,+H4+I3)</f>
        <v>355</v>
      </c>
      <c r="J4" s="38"/>
      <c r="K4" s="19" t="s">
        <v>56</v>
      </c>
      <c r="L4" s="25">
        <v>226</v>
      </c>
      <c r="M4" s="69">
        <f aca="true" t="shared" si="2" ref="M4:M26">IF(L4&lt;=0,0,+L4+M3)</f>
        <v>460</v>
      </c>
      <c r="N4" s="38"/>
      <c r="O4" s="22" t="s">
        <v>76</v>
      </c>
      <c r="P4" s="25">
        <v>224</v>
      </c>
      <c r="Q4" s="80">
        <f aca="true" t="shared" si="3" ref="Q4:Q26">IF(P4&lt;=0,0,+P4+Q3)</f>
        <v>474</v>
      </c>
      <c r="R4" s="38"/>
      <c r="S4" s="113" t="s">
        <v>60</v>
      </c>
      <c r="T4" s="25">
        <v>264</v>
      </c>
      <c r="U4" s="80">
        <f aca="true" t="shared" si="4" ref="U4:U26">IF(T4&lt;=0,0,+T4+U3)</f>
        <v>521</v>
      </c>
      <c r="V4" s="38"/>
      <c r="W4" s="114" t="s">
        <v>69</v>
      </c>
      <c r="X4" s="25">
        <v>247</v>
      </c>
      <c r="Y4" s="149">
        <f aca="true" t="shared" si="5" ref="Y4:Y26">IF(X4&lt;=0,0,+X4+Y3)</f>
        <v>489</v>
      </c>
    </row>
    <row r="5" spans="1:25" ht="16.5" thickBot="1" thickTop="1">
      <c r="A5" s="6"/>
      <c r="B5" s="9" t="s">
        <v>13</v>
      </c>
      <c r="C5" s="112" t="s">
        <v>62</v>
      </c>
      <c r="D5" s="25">
        <v>226</v>
      </c>
      <c r="E5" s="31">
        <f t="shared" si="0"/>
        <v>673</v>
      </c>
      <c r="F5" s="38"/>
      <c r="G5" s="18" t="s">
        <v>72</v>
      </c>
      <c r="H5" s="25">
        <v>237</v>
      </c>
      <c r="I5" s="60">
        <f t="shared" si="1"/>
        <v>592</v>
      </c>
      <c r="J5" s="38"/>
      <c r="K5" s="20" t="s">
        <v>57</v>
      </c>
      <c r="L5" s="25">
        <v>229</v>
      </c>
      <c r="M5" s="69">
        <f t="shared" si="2"/>
        <v>689</v>
      </c>
      <c r="N5" s="38"/>
      <c r="O5" s="17" t="s">
        <v>77</v>
      </c>
      <c r="P5" s="25">
        <v>227</v>
      </c>
      <c r="Q5" s="80">
        <f t="shared" si="3"/>
        <v>701</v>
      </c>
      <c r="R5" s="38"/>
      <c r="S5" s="114" t="s">
        <v>66</v>
      </c>
      <c r="T5" s="25">
        <v>244</v>
      </c>
      <c r="U5" s="80">
        <f t="shared" si="4"/>
        <v>765</v>
      </c>
      <c r="V5" s="38"/>
      <c r="W5" s="115" t="s">
        <v>64</v>
      </c>
      <c r="X5" s="25">
        <v>250</v>
      </c>
      <c r="Y5" s="149">
        <f t="shared" si="5"/>
        <v>739</v>
      </c>
    </row>
    <row r="6" spans="1:25" ht="16.5" thickBot="1" thickTop="1">
      <c r="A6" s="6"/>
      <c r="B6" s="9" t="s">
        <v>14</v>
      </c>
      <c r="C6" s="113" t="s">
        <v>63</v>
      </c>
      <c r="D6" s="25">
        <v>199</v>
      </c>
      <c r="E6" s="31">
        <f t="shared" si="0"/>
        <v>872</v>
      </c>
      <c r="F6" s="38"/>
      <c r="G6" s="19" t="s">
        <v>73</v>
      </c>
      <c r="H6" s="25">
        <v>212</v>
      </c>
      <c r="I6" s="60">
        <f t="shared" si="1"/>
        <v>804</v>
      </c>
      <c r="J6" s="38"/>
      <c r="K6" s="21" t="s">
        <v>58</v>
      </c>
      <c r="L6" s="25">
        <v>250</v>
      </c>
      <c r="M6" s="69">
        <f t="shared" si="2"/>
        <v>939</v>
      </c>
      <c r="N6" s="38"/>
      <c r="O6" s="18" t="s">
        <v>60</v>
      </c>
      <c r="P6" s="25">
        <v>226</v>
      </c>
      <c r="Q6" s="80">
        <f t="shared" si="3"/>
        <v>927</v>
      </c>
      <c r="R6" s="38"/>
      <c r="S6" s="115" t="s">
        <v>67</v>
      </c>
      <c r="T6" s="25">
        <v>218</v>
      </c>
      <c r="U6" s="80">
        <f t="shared" si="4"/>
        <v>983</v>
      </c>
      <c r="V6" s="38"/>
      <c r="W6" s="117" t="s">
        <v>70</v>
      </c>
      <c r="X6" s="25">
        <v>256</v>
      </c>
      <c r="Y6" s="149">
        <f t="shared" si="5"/>
        <v>995</v>
      </c>
    </row>
    <row r="7" spans="1:25" ht="16.5" thickBot="1" thickTop="1">
      <c r="A7" s="6"/>
      <c r="B7" s="9" t="s">
        <v>15</v>
      </c>
      <c r="C7" s="114" t="s">
        <v>60</v>
      </c>
      <c r="D7" s="25">
        <v>242</v>
      </c>
      <c r="E7" s="31">
        <f t="shared" si="0"/>
        <v>1114</v>
      </c>
      <c r="F7" s="38"/>
      <c r="G7" s="20" t="s">
        <v>61</v>
      </c>
      <c r="H7" s="25">
        <v>220</v>
      </c>
      <c r="I7" s="60">
        <f t="shared" si="1"/>
        <v>1024</v>
      </c>
      <c r="J7" s="38"/>
      <c r="K7" s="22" t="s">
        <v>55</v>
      </c>
      <c r="L7" s="25">
        <v>221</v>
      </c>
      <c r="M7" s="69">
        <f t="shared" si="2"/>
        <v>1160</v>
      </c>
      <c r="N7" s="38"/>
      <c r="O7" s="19" t="s">
        <v>75</v>
      </c>
      <c r="P7" s="25">
        <v>231</v>
      </c>
      <c r="Q7" s="80">
        <f t="shared" si="3"/>
        <v>1158</v>
      </c>
      <c r="R7" s="38"/>
      <c r="S7" s="17" t="s">
        <v>61</v>
      </c>
      <c r="T7" s="25">
        <v>255</v>
      </c>
      <c r="U7" s="80">
        <f t="shared" si="4"/>
        <v>1238</v>
      </c>
      <c r="V7" s="38"/>
      <c r="W7" s="111" t="s">
        <v>68</v>
      </c>
      <c r="X7" s="25">
        <v>260</v>
      </c>
      <c r="Y7" s="149">
        <f t="shared" si="5"/>
        <v>1255</v>
      </c>
    </row>
    <row r="8" spans="1:25" ht="16.5" thickBot="1" thickTop="1">
      <c r="A8" s="6"/>
      <c r="B8" s="9" t="s">
        <v>16</v>
      </c>
      <c r="C8" s="115" t="s">
        <v>61</v>
      </c>
      <c r="D8" s="25">
        <v>223</v>
      </c>
      <c r="E8" s="31">
        <f t="shared" si="0"/>
        <v>1337</v>
      </c>
      <c r="F8" s="38"/>
      <c r="G8" s="21" t="s">
        <v>71</v>
      </c>
      <c r="H8" s="25">
        <v>247</v>
      </c>
      <c r="I8" s="60">
        <f t="shared" si="1"/>
        <v>1271</v>
      </c>
      <c r="J8" s="38"/>
      <c r="K8" s="17" t="s">
        <v>56</v>
      </c>
      <c r="L8" s="25">
        <v>225</v>
      </c>
      <c r="M8" s="69">
        <f t="shared" si="2"/>
        <v>1385</v>
      </c>
      <c r="N8" s="38"/>
      <c r="O8" s="20" t="s">
        <v>76</v>
      </c>
      <c r="P8" s="25">
        <v>172</v>
      </c>
      <c r="Q8" s="80">
        <f t="shared" si="3"/>
        <v>1330</v>
      </c>
      <c r="R8" s="38"/>
      <c r="S8" s="111" t="s">
        <v>65</v>
      </c>
      <c r="T8" s="25">
        <v>256</v>
      </c>
      <c r="U8" s="80">
        <f t="shared" si="4"/>
        <v>1494</v>
      </c>
      <c r="V8" s="38"/>
      <c r="W8" s="112" t="s">
        <v>69</v>
      </c>
      <c r="X8" s="25">
        <v>243</v>
      </c>
      <c r="Y8" s="149">
        <f t="shared" si="5"/>
        <v>1498</v>
      </c>
    </row>
    <row r="9" spans="1:25" ht="16.5" thickBot="1" thickTop="1">
      <c r="A9" s="6"/>
      <c r="B9" s="10" t="s">
        <v>17</v>
      </c>
      <c r="C9" s="17" t="s">
        <v>62</v>
      </c>
      <c r="D9" s="25">
        <v>212</v>
      </c>
      <c r="E9" s="31">
        <f t="shared" si="0"/>
        <v>1549</v>
      </c>
      <c r="F9" s="54"/>
      <c r="G9" s="22" t="s">
        <v>73</v>
      </c>
      <c r="H9" s="25">
        <v>218</v>
      </c>
      <c r="I9" s="60">
        <f t="shared" si="1"/>
        <v>1489</v>
      </c>
      <c r="J9" s="54"/>
      <c r="K9" s="18" t="s">
        <v>57</v>
      </c>
      <c r="L9" s="25">
        <v>169</v>
      </c>
      <c r="M9" s="69">
        <f t="shared" si="2"/>
        <v>1554</v>
      </c>
      <c r="N9" s="54"/>
      <c r="O9" s="21" t="s">
        <v>77</v>
      </c>
      <c r="P9" s="25">
        <v>241</v>
      </c>
      <c r="Q9" s="80">
        <f t="shared" si="3"/>
        <v>1571</v>
      </c>
      <c r="R9" s="38"/>
      <c r="S9" s="112" t="s">
        <v>66</v>
      </c>
      <c r="T9" s="25">
        <v>240</v>
      </c>
      <c r="U9" s="80">
        <f t="shared" si="4"/>
        <v>1734</v>
      </c>
      <c r="V9" s="38"/>
      <c r="W9" s="113" t="s">
        <v>61</v>
      </c>
      <c r="X9" s="25">
        <v>238</v>
      </c>
      <c r="Y9" s="149">
        <f t="shared" si="5"/>
        <v>1736</v>
      </c>
    </row>
    <row r="10" spans="1:25" ht="16.5" thickBot="1" thickTop="1">
      <c r="A10" s="6"/>
      <c r="B10" s="10" t="s">
        <v>18</v>
      </c>
      <c r="C10" s="111" t="s">
        <v>63</v>
      </c>
      <c r="D10" s="25">
        <v>128</v>
      </c>
      <c r="E10" s="31">
        <f t="shared" si="0"/>
        <v>1677</v>
      </c>
      <c r="F10" s="54"/>
      <c r="G10" s="17" t="s">
        <v>61</v>
      </c>
      <c r="H10" s="25">
        <v>219</v>
      </c>
      <c r="I10" s="60">
        <f t="shared" si="1"/>
        <v>1708</v>
      </c>
      <c r="J10" s="54"/>
      <c r="K10" s="19" t="s">
        <v>58</v>
      </c>
      <c r="L10" s="25">
        <v>236</v>
      </c>
      <c r="M10" s="69">
        <f t="shared" si="2"/>
        <v>1790</v>
      </c>
      <c r="N10" s="54"/>
      <c r="O10" s="22" t="s">
        <v>75</v>
      </c>
      <c r="P10" s="25">
        <v>245</v>
      </c>
      <c r="Q10" s="80">
        <f t="shared" si="3"/>
        <v>1816</v>
      </c>
      <c r="R10" s="38"/>
      <c r="S10" s="113" t="s">
        <v>60</v>
      </c>
      <c r="T10" s="25">
        <v>262</v>
      </c>
      <c r="U10" s="80">
        <f t="shared" si="4"/>
        <v>1996</v>
      </c>
      <c r="V10" s="38"/>
      <c r="W10" s="114" t="s">
        <v>70</v>
      </c>
      <c r="X10" s="25">
        <v>257</v>
      </c>
      <c r="Y10" s="149">
        <f t="shared" si="5"/>
        <v>1993</v>
      </c>
    </row>
    <row r="11" spans="1:25" ht="16.5" thickBot="1" thickTop="1">
      <c r="A11" s="6"/>
      <c r="B11" s="10" t="s">
        <v>19</v>
      </c>
      <c r="C11" s="112" t="s">
        <v>60</v>
      </c>
      <c r="D11" s="25">
        <v>213</v>
      </c>
      <c r="E11" s="31">
        <f t="shared" si="0"/>
        <v>1890</v>
      </c>
      <c r="F11" s="54"/>
      <c r="G11" s="18" t="s">
        <v>71</v>
      </c>
      <c r="H11" s="25">
        <v>178</v>
      </c>
      <c r="I11" s="60">
        <f t="shared" si="1"/>
        <v>1886</v>
      </c>
      <c r="J11" s="54"/>
      <c r="K11" s="20" t="s">
        <v>55</v>
      </c>
      <c r="L11" s="25">
        <v>209</v>
      </c>
      <c r="M11" s="69">
        <f t="shared" si="2"/>
        <v>1999</v>
      </c>
      <c r="N11" s="54"/>
      <c r="O11" s="17" t="s">
        <v>77</v>
      </c>
      <c r="P11" s="25">
        <v>189</v>
      </c>
      <c r="Q11" s="80">
        <f t="shared" si="3"/>
        <v>2005</v>
      </c>
      <c r="R11" s="38"/>
      <c r="S11" s="114" t="s">
        <v>67</v>
      </c>
      <c r="T11" s="25">
        <v>259</v>
      </c>
      <c r="U11" s="80">
        <f t="shared" si="4"/>
        <v>2255</v>
      </c>
      <c r="V11" s="38"/>
      <c r="W11" s="115" t="s">
        <v>68</v>
      </c>
      <c r="X11" s="25">
        <v>254</v>
      </c>
      <c r="Y11" s="149">
        <f t="shared" si="5"/>
        <v>2247</v>
      </c>
    </row>
    <row r="12" spans="1:25" ht="16.5" thickBot="1" thickTop="1">
      <c r="A12" s="6"/>
      <c r="B12" s="10" t="s">
        <v>20</v>
      </c>
      <c r="C12" s="113" t="s">
        <v>61</v>
      </c>
      <c r="D12" s="25">
        <v>215</v>
      </c>
      <c r="E12" s="31">
        <f t="shared" si="0"/>
        <v>2105</v>
      </c>
      <c r="F12" s="54"/>
      <c r="G12" s="19" t="s">
        <v>72</v>
      </c>
      <c r="H12" s="25">
        <v>87</v>
      </c>
      <c r="I12" s="60">
        <f t="shared" si="1"/>
        <v>1973</v>
      </c>
      <c r="J12" s="54"/>
      <c r="K12" s="21" t="s">
        <v>56</v>
      </c>
      <c r="L12" s="25">
        <v>103</v>
      </c>
      <c r="M12" s="69">
        <f t="shared" si="2"/>
        <v>2102</v>
      </c>
      <c r="N12" s="54"/>
      <c r="O12" s="18" t="s">
        <v>60</v>
      </c>
      <c r="P12" s="25">
        <v>185</v>
      </c>
      <c r="Q12" s="80">
        <f t="shared" si="3"/>
        <v>2190</v>
      </c>
      <c r="R12" s="38"/>
      <c r="S12" s="115" t="s">
        <v>61</v>
      </c>
      <c r="T12" s="25">
        <v>254</v>
      </c>
      <c r="U12" s="80">
        <f t="shared" si="4"/>
        <v>2509</v>
      </c>
      <c r="V12" s="38"/>
      <c r="W12" s="17" t="s">
        <v>70</v>
      </c>
      <c r="X12" s="25">
        <v>230</v>
      </c>
      <c r="Y12" s="149">
        <f t="shared" si="5"/>
        <v>2477</v>
      </c>
    </row>
    <row r="13" spans="1:25" ht="16.5" thickBot="1" thickTop="1">
      <c r="A13" s="6"/>
      <c r="B13" s="10" t="s">
        <v>21</v>
      </c>
      <c r="C13" s="116" t="s">
        <v>63</v>
      </c>
      <c r="D13" s="25">
        <v>191</v>
      </c>
      <c r="E13" s="31">
        <f t="shared" si="0"/>
        <v>2296</v>
      </c>
      <c r="F13" s="54"/>
      <c r="G13" s="20" t="s">
        <v>73</v>
      </c>
      <c r="H13" s="25">
        <v>223</v>
      </c>
      <c r="I13" s="60">
        <f t="shared" si="1"/>
        <v>2196</v>
      </c>
      <c r="J13" s="54"/>
      <c r="K13" s="22" t="s">
        <v>57</v>
      </c>
      <c r="L13" s="25">
        <v>204</v>
      </c>
      <c r="M13" s="69">
        <f t="shared" si="2"/>
        <v>2306</v>
      </c>
      <c r="N13" s="54"/>
      <c r="O13" s="19" t="s">
        <v>75</v>
      </c>
      <c r="P13" s="25">
        <v>240</v>
      </c>
      <c r="Q13" s="80">
        <f t="shared" si="3"/>
        <v>2430</v>
      </c>
      <c r="R13" s="38"/>
      <c r="S13" s="17" t="s">
        <v>65</v>
      </c>
      <c r="T13" s="25">
        <v>236</v>
      </c>
      <c r="U13" s="80">
        <f t="shared" si="4"/>
        <v>2745</v>
      </c>
      <c r="V13" s="38"/>
      <c r="W13" s="111" t="s">
        <v>61</v>
      </c>
      <c r="X13" s="25">
        <v>187</v>
      </c>
      <c r="Y13" s="149">
        <f t="shared" si="5"/>
        <v>2664</v>
      </c>
    </row>
    <row r="14" spans="1:25" ht="16.5" thickBot="1" thickTop="1">
      <c r="A14" s="6"/>
      <c r="B14" s="11" t="s">
        <v>22</v>
      </c>
      <c r="C14" s="115" t="s">
        <v>62</v>
      </c>
      <c r="D14" s="26">
        <v>204</v>
      </c>
      <c r="E14" s="32">
        <f t="shared" si="0"/>
        <v>2500</v>
      </c>
      <c r="F14" s="54"/>
      <c r="G14" s="56" t="s">
        <v>61</v>
      </c>
      <c r="H14" s="26">
        <v>161</v>
      </c>
      <c r="I14" s="61">
        <f t="shared" si="1"/>
        <v>2357</v>
      </c>
      <c r="J14" s="54"/>
      <c r="K14" s="65" t="s">
        <v>58</v>
      </c>
      <c r="L14" s="26">
        <v>205</v>
      </c>
      <c r="M14" s="70">
        <f t="shared" si="2"/>
        <v>2511</v>
      </c>
      <c r="N14" s="54"/>
      <c r="O14" s="76" t="s">
        <v>76</v>
      </c>
      <c r="P14" s="26">
        <v>231</v>
      </c>
      <c r="Q14" s="81">
        <f t="shared" si="3"/>
        <v>2661</v>
      </c>
      <c r="R14" s="38"/>
      <c r="S14" s="111" t="s">
        <v>66</v>
      </c>
      <c r="T14" s="26">
        <v>233</v>
      </c>
      <c r="U14" s="81">
        <f t="shared" si="4"/>
        <v>2978</v>
      </c>
      <c r="V14" s="38"/>
      <c r="W14" s="112" t="s">
        <v>69</v>
      </c>
      <c r="X14" s="26">
        <v>241</v>
      </c>
      <c r="Y14" s="150">
        <f t="shared" si="5"/>
        <v>2905</v>
      </c>
    </row>
    <row r="15" spans="1:25" ht="16.5" thickBot="1" thickTop="1">
      <c r="A15" s="157"/>
      <c r="B15" s="12" t="s">
        <v>23</v>
      </c>
      <c r="C15" s="117" t="s">
        <v>60</v>
      </c>
      <c r="D15" s="27">
        <v>201</v>
      </c>
      <c r="E15" s="33">
        <f t="shared" si="0"/>
        <v>2701</v>
      </c>
      <c r="F15" s="157"/>
      <c r="G15" s="57" t="s">
        <v>71</v>
      </c>
      <c r="H15" s="27">
        <v>180</v>
      </c>
      <c r="I15" s="62">
        <f t="shared" si="1"/>
        <v>2537</v>
      </c>
      <c r="J15" s="157"/>
      <c r="K15" s="66" t="s">
        <v>55</v>
      </c>
      <c r="L15" s="27">
        <v>180</v>
      </c>
      <c r="M15" s="71">
        <f t="shared" si="2"/>
        <v>2691</v>
      </c>
      <c r="N15" s="157"/>
      <c r="O15" s="77" t="s">
        <v>77</v>
      </c>
      <c r="P15" s="27">
        <v>198</v>
      </c>
      <c r="Q15" s="82">
        <f t="shared" si="3"/>
        <v>2859</v>
      </c>
      <c r="R15" s="157"/>
      <c r="S15" s="112" t="s">
        <v>67</v>
      </c>
      <c r="T15" s="27">
        <v>224</v>
      </c>
      <c r="U15" s="82">
        <f t="shared" si="4"/>
        <v>3202</v>
      </c>
      <c r="V15" s="157"/>
      <c r="W15" s="113" t="s">
        <v>68</v>
      </c>
      <c r="X15" s="27">
        <v>212</v>
      </c>
      <c r="Y15" s="151">
        <f t="shared" si="5"/>
        <v>3117</v>
      </c>
    </row>
    <row r="16" spans="1:25" ht="16.5" thickBot="1" thickTop="1">
      <c r="A16" s="158" t="s">
        <v>93</v>
      </c>
      <c r="B16" s="13" t="s">
        <v>24</v>
      </c>
      <c r="C16" s="111" t="s">
        <v>64</v>
      </c>
      <c r="D16" s="25">
        <v>187</v>
      </c>
      <c r="E16" s="31">
        <f t="shared" si="0"/>
        <v>2888</v>
      </c>
      <c r="F16" s="158" t="s">
        <v>93</v>
      </c>
      <c r="G16" s="17" t="s">
        <v>72</v>
      </c>
      <c r="H16" s="25">
        <v>196</v>
      </c>
      <c r="I16" s="60">
        <f t="shared" si="1"/>
        <v>2733</v>
      </c>
      <c r="J16" s="158" t="s">
        <v>93</v>
      </c>
      <c r="K16" s="19" t="s">
        <v>56</v>
      </c>
      <c r="L16" s="25">
        <v>182</v>
      </c>
      <c r="M16" s="69">
        <f t="shared" si="2"/>
        <v>2873</v>
      </c>
      <c r="N16" s="158" t="s">
        <v>93</v>
      </c>
      <c r="O16" s="22" t="s">
        <v>60</v>
      </c>
      <c r="P16" s="25">
        <v>178</v>
      </c>
      <c r="Q16" s="80">
        <f t="shared" si="3"/>
        <v>3037</v>
      </c>
      <c r="R16" s="158" t="s">
        <v>93</v>
      </c>
      <c r="S16" s="113" t="s">
        <v>60</v>
      </c>
      <c r="T16" s="25">
        <v>225</v>
      </c>
      <c r="U16" s="80">
        <f t="shared" si="4"/>
        <v>3427</v>
      </c>
      <c r="V16" s="158" t="s">
        <v>93</v>
      </c>
      <c r="W16" s="116" t="s">
        <v>70</v>
      </c>
      <c r="X16" s="25">
        <v>218</v>
      </c>
      <c r="Y16" s="149">
        <f t="shared" si="5"/>
        <v>3335</v>
      </c>
    </row>
    <row r="17" spans="1:25" ht="16.5" thickBot="1" thickTop="1">
      <c r="A17" s="158" t="s">
        <v>94</v>
      </c>
      <c r="B17" s="13" t="s">
        <v>25</v>
      </c>
      <c r="C17" s="112" t="s">
        <v>62</v>
      </c>
      <c r="D17" s="25">
        <v>130</v>
      </c>
      <c r="E17" s="31">
        <f t="shared" si="0"/>
        <v>3018</v>
      </c>
      <c r="F17" s="158" t="s">
        <v>94</v>
      </c>
      <c r="G17" s="18" t="s">
        <v>73</v>
      </c>
      <c r="H17" s="25">
        <v>188</v>
      </c>
      <c r="I17" s="60">
        <f t="shared" si="1"/>
        <v>2921</v>
      </c>
      <c r="J17" s="158" t="s">
        <v>94</v>
      </c>
      <c r="K17" s="20" t="s">
        <v>57</v>
      </c>
      <c r="L17" s="25">
        <v>138</v>
      </c>
      <c r="M17" s="69">
        <f t="shared" si="2"/>
        <v>3011</v>
      </c>
      <c r="N17" s="158" t="s">
        <v>94</v>
      </c>
      <c r="O17" s="17" t="s">
        <v>75</v>
      </c>
      <c r="P17" s="25">
        <v>211</v>
      </c>
      <c r="Q17" s="80">
        <f t="shared" si="3"/>
        <v>3248</v>
      </c>
      <c r="R17" s="158" t="s">
        <v>94</v>
      </c>
      <c r="S17" s="114" t="s">
        <v>61</v>
      </c>
      <c r="T17" s="25">
        <v>218</v>
      </c>
      <c r="U17" s="80">
        <f t="shared" si="4"/>
        <v>3645</v>
      </c>
      <c r="V17" s="158" t="s">
        <v>94</v>
      </c>
      <c r="W17" s="115" t="s">
        <v>61</v>
      </c>
      <c r="X17" s="25">
        <v>166</v>
      </c>
      <c r="Y17" s="149">
        <f t="shared" si="5"/>
        <v>3501</v>
      </c>
    </row>
    <row r="18" spans="1:25" ht="16.5" thickBot="1" thickTop="1">
      <c r="A18" s="158">
        <v>3</v>
      </c>
      <c r="B18" s="13" t="s">
        <v>26</v>
      </c>
      <c r="C18" s="113" t="s">
        <v>60</v>
      </c>
      <c r="D18" s="25">
        <v>73</v>
      </c>
      <c r="E18" s="31">
        <f t="shared" si="0"/>
        <v>3091</v>
      </c>
      <c r="F18" s="158">
        <v>3</v>
      </c>
      <c r="G18" s="19" t="s">
        <v>61</v>
      </c>
      <c r="H18" s="25">
        <v>120</v>
      </c>
      <c r="I18" s="60">
        <f t="shared" si="1"/>
        <v>3041</v>
      </c>
      <c r="J18" s="158">
        <v>3</v>
      </c>
      <c r="K18" s="21" t="s">
        <v>58</v>
      </c>
      <c r="L18" s="25">
        <v>224</v>
      </c>
      <c r="M18" s="69">
        <f t="shared" si="2"/>
        <v>3235</v>
      </c>
      <c r="N18" s="158">
        <v>3</v>
      </c>
      <c r="O18" s="18" t="s">
        <v>76</v>
      </c>
      <c r="P18" s="25">
        <v>181</v>
      </c>
      <c r="Q18" s="80">
        <f t="shared" si="3"/>
        <v>3429</v>
      </c>
      <c r="R18" s="158">
        <v>3</v>
      </c>
      <c r="S18" s="115" t="s">
        <v>65</v>
      </c>
      <c r="T18" s="25">
        <v>225</v>
      </c>
      <c r="U18" s="80">
        <f t="shared" si="4"/>
        <v>3870</v>
      </c>
      <c r="V18" s="158">
        <v>3</v>
      </c>
      <c r="W18" s="117" t="s">
        <v>69</v>
      </c>
      <c r="X18" s="25">
        <v>214</v>
      </c>
      <c r="Y18" s="149">
        <f t="shared" si="5"/>
        <v>3715</v>
      </c>
    </row>
    <row r="19" spans="1:25" ht="16.5" thickBot="1" thickTop="1">
      <c r="A19" s="158" t="s">
        <v>95</v>
      </c>
      <c r="B19" s="13" t="s">
        <v>27</v>
      </c>
      <c r="C19" s="114" t="s">
        <v>61</v>
      </c>
      <c r="D19" s="25">
        <v>184</v>
      </c>
      <c r="E19" s="31">
        <f t="shared" si="0"/>
        <v>3275</v>
      </c>
      <c r="F19" s="158" t="s">
        <v>95</v>
      </c>
      <c r="G19" s="20" t="s">
        <v>71</v>
      </c>
      <c r="H19" s="25">
        <v>150</v>
      </c>
      <c r="I19" s="60">
        <f t="shared" si="1"/>
        <v>3191</v>
      </c>
      <c r="J19" s="158" t="s">
        <v>95</v>
      </c>
      <c r="K19" s="22" t="s">
        <v>55</v>
      </c>
      <c r="L19" s="25">
        <v>206</v>
      </c>
      <c r="M19" s="69">
        <f t="shared" si="2"/>
        <v>3441</v>
      </c>
      <c r="N19" s="158" t="s">
        <v>95</v>
      </c>
      <c r="O19" s="19" t="s">
        <v>77</v>
      </c>
      <c r="P19" s="25">
        <v>187</v>
      </c>
      <c r="Q19" s="80">
        <f t="shared" si="3"/>
        <v>3616</v>
      </c>
      <c r="R19" s="158" t="s">
        <v>95</v>
      </c>
      <c r="S19" s="17" t="s">
        <v>67</v>
      </c>
      <c r="T19" s="25">
        <v>233</v>
      </c>
      <c r="U19" s="80">
        <f t="shared" si="4"/>
        <v>4103</v>
      </c>
      <c r="V19" s="158" t="s">
        <v>95</v>
      </c>
      <c r="W19" s="111" t="s">
        <v>68</v>
      </c>
      <c r="X19" s="25">
        <v>226</v>
      </c>
      <c r="Y19" s="149">
        <f t="shared" si="5"/>
        <v>3941</v>
      </c>
    </row>
    <row r="20" spans="1:25" ht="16.5" thickBot="1" thickTop="1">
      <c r="A20" s="159"/>
      <c r="B20" s="14" t="s">
        <v>28</v>
      </c>
      <c r="C20" s="115" t="s">
        <v>60</v>
      </c>
      <c r="D20" s="28">
        <v>139</v>
      </c>
      <c r="E20" s="34">
        <f t="shared" si="0"/>
        <v>3414</v>
      </c>
      <c r="F20" s="159"/>
      <c r="G20" s="58" t="s">
        <v>72</v>
      </c>
      <c r="H20" s="28">
        <v>124</v>
      </c>
      <c r="I20" s="63">
        <f t="shared" si="1"/>
        <v>3315</v>
      </c>
      <c r="J20" s="159"/>
      <c r="K20" s="67" t="s">
        <v>58</v>
      </c>
      <c r="L20" s="28">
        <v>202</v>
      </c>
      <c r="M20" s="72">
        <f t="shared" si="2"/>
        <v>3643</v>
      </c>
      <c r="N20" s="159"/>
      <c r="O20" s="78" t="s">
        <v>60</v>
      </c>
      <c r="P20" s="28">
        <v>180</v>
      </c>
      <c r="Q20" s="83">
        <f t="shared" si="3"/>
        <v>3796</v>
      </c>
      <c r="R20" s="159"/>
      <c r="S20" s="111" t="s">
        <v>65</v>
      </c>
      <c r="T20" s="28">
        <v>200</v>
      </c>
      <c r="U20" s="83">
        <f t="shared" si="4"/>
        <v>4303</v>
      </c>
      <c r="V20" s="159"/>
      <c r="W20" s="112" t="s">
        <v>69</v>
      </c>
      <c r="X20" s="28">
        <v>175</v>
      </c>
      <c r="Y20" s="152">
        <f t="shared" si="5"/>
        <v>4116</v>
      </c>
    </row>
    <row r="21" spans="1:25" ht="16.5" thickBot="1" thickTop="1">
      <c r="A21" s="7"/>
      <c r="B21" s="15" t="s">
        <v>29</v>
      </c>
      <c r="C21" s="17" t="s">
        <v>62</v>
      </c>
      <c r="D21" s="29">
        <v>116</v>
      </c>
      <c r="E21" s="35">
        <f t="shared" si="0"/>
        <v>3530</v>
      </c>
      <c r="F21" s="38"/>
      <c r="G21" s="59" t="s">
        <v>73</v>
      </c>
      <c r="H21" s="29">
        <v>188</v>
      </c>
      <c r="I21" s="64">
        <f t="shared" si="1"/>
        <v>3503</v>
      </c>
      <c r="J21" s="38"/>
      <c r="K21" s="68" t="s">
        <v>57</v>
      </c>
      <c r="L21" s="29">
        <v>190</v>
      </c>
      <c r="M21" s="73">
        <f t="shared" si="2"/>
        <v>3833</v>
      </c>
      <c r="N21" s="38"/>
      <c r="O21" s="79" t="s">
        <v>75</v>
      </c>
      <c r="P21" s="29">
        <v>210</v>
      </c>
      <c r="Q21" s="84">
        <f t="shared" si="3"/>
        <v>4006</v>
      </c>
      <c r="R21" s="38"/>
      <c r="S21" s="112" t="s">
        <v>61</v>
      </c>
      <c r="T21" s="29">
        <v>205</v>
      </c>
      <c r="U21" s="84">
        <f t="shared" si="4"/>
        <v>4508</v>
      </c>
      <c r="V21" s="38"/>
      <c r="W21" s="113" t="s">
        <v>70</v>
      </c>
      <c r="X21" s="29">
        <v>244</v>
      </c>
      <c r="Y21" s="153">
        <f t="shared" si="5"/>
        <v>4360</v>
      </c>
    </row>
    <row r="22" spans="1:25" ht="16.5" thickBot="1" thickTop="1">
      <c r="A22" s="8"/>
      <c r="B22" s="16" t="s">
        <v>30</v>
      </c>
      <c r="C22" s="111" t="s">
        <v>63</v>
      </c>
      <c r="D22" s="25">
        <v>196</v>
      </c>
      <c r="E22" s="31">
        <f t="shared" si="0"/>
        <v>3726</v>
      </c>
      <c r="F22" s="38"/>
      <c r="G22" s="17" t="s">
        <v>61</v>
      </c>
      <c r="H22" s="25">
        <v>230</v>
      </c>
      <c r="I22" s="60">
        <f t="shared" si="1"/>
        <v>3733</v>
      </c>
      <c r="J22" s="38"/>
      <c r="K22" s="19" t="s">
        <v>56</v>
      </c>
      <c r="L22" s="25">
        <v>225</v>
      </c>
      <c r="M22" s="69">
        <f t="shared" si="2"/>
        <v>4058</v>
      </c>
      <c r="N22" s="38"/>
      <c r="O22" s="22" t="s">
        <v>76</v>
      </c>
      <c r="P22" s="25">
        <v>212</v>
      </c>
      <c r="Q22" s="80">
        <f t="shared" si="3"/>
        <v>4218</v>
      </c>
      <c r="R22" s="38"/>
      <c r="S22" s="113" t="s">
        <v>60</v>
      </c>
      <c r="T22" s="25">
        <v>264</v>
      </c>
      <c r="U22" s="80">
        <f t="shared" si="4"/>
        <v>4772</v>
      </c>
      <c r="V22" s="38"/>
      <c r="W22" s="114" t="s">
        <v>61</v>
      </c>
      <c r="X22" s="25">
        <v>178</v>
      </c>
      <c r="Y22" s="149">
        <f t="shared" si="5"/>
        <v>4538</v>
      </c>
    </row>
    <row r="23" spans="1:25" ht="16.5" thickBot="1" thickTop="1">
      <c r="A23" s="186"/>
      <c r="B23" s="16" t="s">
        <v>31</v>
      </c>
      <c r="C23" s="112" t="s">
        <v>61</v>
      </c>
      <c r="D23" s="25">
        <v>216</v>
      </c>
      <c r="E23" s="31">
        <f t="shared" si="0"/>
        <v>3942</v>
      </c>
      <c r="F23" s="187"/>
      <c r="G23" s="18" t="s">
        <v>71</v>
      </c>
      <c r="H23" s="25">
        <v>235</v>
      </c>
      <c r="I23" s="60">
        <f t="shared" si="1"/>
        <v>3968</v>
      </c>
      <c r="J23" s="187"/>
      <c r="K23" s="20" t="s">
        <v>55</v>
      </c>
      <c r="L23" s="25">
        <v>229</v>
      </c>
      <c r="M23" s="69">
        <f t="shared" si="2"/>
        <v>4287</v>
      </c>
      <c r="N23" s="187"/>
      <c r="O23" s="17" t="s">
        <v>77</v>
      </c>
      <c r="P23" s="25">
        <v>232</v>
      </c>
      <c r="Q23" s="80">
        <f t="shared" si="3"/>
        <v>4450</v>
      </c>
      <c r="R23" s="38"/>
      <c r="S23" s="114" t="s">
        <v>67</v>
      </c>
      <c r="T23" s="25">
        <v>243</v>
      </c>
      <c r="U23" s="80">
        <f t="shared" si="4"/>
        <v>5015</v>
      </c>
      <c r="V23" s="38"/>
      <c r="W23" s="115" t="s">
        <v>68</v>
      </c>
      <c r="X23" s="25">
        <v>181</v>
      </c>
      <c r="Y23" s="149">
        <f t="shared" si="5"/>
        <v>4719</v>
      </c>
    </row>
    <row r="24" spans="1:25" ht="16.5" thickBot="1" thickTop="1">
      <c r="A24" s="186"/>
      <c r="B24" s="16" t="s">
        <v>32</v>
      </c>
      <c r="C24" s="113" t="s">
        <v>60</v>
      </c>
      <c r="D24" s="25">
        <v>234</v>
      </c>
      <c r="E24" s="31">
        <f t="shared" si="0"/>
        <v>4176</v>
      </c>
      <c r="F24" s="187"/>
      <c r="G24" s="19" t="s">
        <v>72</v>
      </c>
      <c r="H24" s="25">
        <v>211</v>
      </c>
      <c r="I24" s="60">
        <f t="shared" si="1"/>
        <v>4179</v>
      </c>
      <c r="J24" s="187"/>
      <c r="K24" s="21" t="s">
        <v>57</v>
      </c>
      <c r="L24" s="25">
        <v>230</v>
      </c>
      <c r="M24" s="69">
        <f t="shared" si="2"/>
        <v>4517</v>
      </c>
      <c r="N24" s="187"/>
      <c r="O24" s="18" t="s">
        <v>60</v>
      </c>
      <c r="P24" s="25">
        <v>227</v>
      </c>
      <c r="Q24" s="80">
        <f t="shared" si="3"/>
        <v>4677</v>
      </c>
      <c r="R24" s="38"/>
      <c r="S24" s="115" t="s">
        <v>65</v>
      </c>
      <c r="T24" s="25">
        <v>247</v>
      </c>
      <c r="U24" s="80">
        <f t="shared" si="4"/>
        <v>5262</v>
      </c>
      <c r="V24" s="38"/>
      <c r="W24" s="117" t="s">
        <v>69</v>
      </c>
      <c r="X24" s="25">
        <v>239</v>
      </c>
      <c r="Y24" s="149">
        <f t="shared" si="5"/>
        <v>4958</v>
      </c>
    </row>
    <row r="25" spans="1:25" ht="16.5" thickBot="1" thickTop="1">
      <c r="A25" s="186"/>
      <c r="B25" s="16" t="s">
        <v>33</v>
      </c>
      <c r="C25" s="116" t="s">
        <v>61</v>
      </c>
      <c r="D25" s="25">
        <v>223</v>
      </c>
      <c r="E25" s="31">
        <f t="shared" si="0"/>
        <v>4399</v>
      </c>
      <c r="F25" s="187"/>
      <c r="G25" s="20" t="s">
        <v>73</v>
      </c>
      <c r="H25" s="25">
        <v>202</v>
      </c>
      <c r="I25" s="60">
        <f t="shared" si="1"/>
        <v>4381</v>
      </c>
      <c r="J25" s="187"/>
      <c r="K25" s="22" t="s">
        <v>58</v>
      </c>
      <c r="L25" s="25">
        <v>241</v>
      </c>
      <c r="M25" s="69">
        <f t="shared" si="2"/>
        <v>4758</v>
      </c>
      <c r="N25" s="187"/>
      <c r="O25" s="19" t="s">
        <v>75</v>
      </c>
      <c r="P25" s="25">
        <v>253</v>
      </c>
      <c r="Q25" s="80">
        <f t="shared" si="3"/>
        <v>4930</v>
      </c>
      <c r="R25" s="38"/>
      <c r="S25" s="117" t="s">
        <v>61</v>
      </c>
      <c r="T25" s="25">
        <v>249</v>
      </c>
      <c r="U25" s="80">
        <f t="shared" si="4"/>
        <v>5511</v>
      </c>
      <c r="V25" s="38"/>
      <c r="W25" s="111" t="s">
        <v>70</v>
      </c>
      <c r="X25" s="25">
        <v>251</v>
      </c>
      <c r="Y25" s="149">
        <f t="shared" si="5"/>
        <v>5209</v>
      </c>
    </row>
    <row r="26" spans="1:25" ht="16.5" thickBot="1" thickTop="1">
      <c r="A26" s="186"/>
      <c r="B26" s="16" t="s">
        <v>34</v>
      </c>
      <c r="C26" s="115" t="s">
        <v>60</v>
      </c>
      <c r="D26" s="28">
        <v>127</v>
      </c>
      <c r="E26" s="34">
        <f t="shared" si="0"/>
        <v>4526</v>
      </c>
      <c r="F26" s="187"/>
      <c r="G26" s="58" t="s">
        <v>61</v>
      </c>
      <c r="H26" s="28">
        <v>137</v>
      </c>
      <c r="I26" s="63">
        <f t="shared" si="1"/>
        <v>4518</v>
      </c>
      <c r="J26" s="187"/>
      <c r="K26" s="67" t="s">
        <v>56</v>
      </c>
      <c r="L26" s="28">
        <v>114</v>
      </c>
      <c r="M26" s="72">
        <f t="shared" si="2"/>
        <v>4872</v>
      </c>
      <c r="N26" s="187"/>
      <c r="O26" s="78" t="s">
        <v>76</v>
      </c>
      <c r="P26" s="28">
        <v>119</v>
      </c>
      <c r="Q26" s="83">
        <f t="shared" si="3"/>
        <v>5049</v>
      </c>
      <c r="R26" s="38"/>
      <c r="S26" s="111" t="s">
        <v>67</v>
      </c>
      <c r="T26" s="28">
        <v>136</v>
      </c>
      <c r="U26" s="83">
        <f t="shared" si="4"/>
        <v>5647</v>
      </c>
      <c r="V26" s="38"/>
      <c r="W26" s="112" t="s">
        <v>61</v>
      </c>
      <c r="X26" s="28">
        <v>135</v>
      </c>
      <c r="Y26" s="152">
        <f t="shared" si="5"/>
        <v>5344</v>
      </c>
    </row>
    <row r="27" ht="13.5" thickTop="1"/>
    <row r="28" ht="13.5" thickBot="1"/>
    <row r="29" spans="2:24" ht="15.75" thickBot="1">
      <c r="B29" s="160" t="s">
        <v>98</v>
      </c>
      <c r="C29" s="110" t="s">
        <v>60</v>
      </c>
      <c r="D29" s="118">
        <f>+D3+D7+D11+D15+D18+D20+D24+D26</f>
        <v>1456</v>
      </c>
      <c r="F29" s="160" t="s">
        <v>98</v>
      </c>
      <c r="G29" s="22" t="s">
        <v>61</v>
      </c>
      <c r="H29" s="121">
        <f>+H3+H7+H10+H14+H18+H22+H26</f>
        <v>1213</v>
      </c>
      <c r="J29" s="160" t="s">
        <v>98</v>
      </c>
      <c r="K29" s="18" t="s">
        <v>55</v>
      </c>
      <c r="L29" s="121">
        <f>+L3+L7+L11+L15+L19+L23</f>
        <v>1279</v>
      </c>
      <c r="N29" s="160" t="s">
        <v>98</v>
      </c>
      <c r="O29" s="21" t="s">
        <v>75</v>
      </c>
      <c r="P29" s="121">
        <f>+P3+P7+P10+P13+P17+P21+P25</f>
        <v>1640</v>
      </c>
      <c r="R29" s="160" t="s">
        <v>98</v>
      </c>
      <c r="S29" s="112" t="s">
        <v>65</v>
      </c>
      <c r="T29" s="121">
        <f>+T3+T8+T13+T18+T20+T24</f>
        <v>1421</v>
      </c>
      <c r="V29" s="160" t="s">
        <v>98</v>
      </c>
      <c r="W29" s="111" t="s">
        <v>68</v>
      </c>
      <c r="X29" s="121">
        <f>+X3+X7+X11+X15+X19+X23</f>
        <v>1375</v>
      </c>
    </row>
    <row r="30" spans="2:24" ht="15.75" thickBot="1">
      <c r="B30" s="160" t="s">
        <v>81</v>
      </c>
      <c r="C30" s="111" t="s">
        <v>61</v>
      </c>
      <c r="D30" s="118">
        <f>+D4+D8+D12+D16+D19+D23+D25</f>
        <v>1468</v>
      </c>
      <c r="F30" s="160" t="s">
        <v>81</v>
      </c>
      <c r="G30" s="17" t="s">
        <v>71</v>
      </c>
      <c r="H30" s="121">
        <f>+H4+H8+H11+H15+H19+H23</f>
        <v>1219</v>
      </c>
      <c r="J30" s="160" t="s">
        <v>81</v>
      </c>
      <c r="K30" s="19" t="s">
        <v>56</v>
      </c>
      <c r="L30" s="121">
        <f>+L4+L8+L12+L16+L22+L26</f>
        <v>1075</v>
      </c>
      <c r="N30" s="160" t="s">
        <v>81</v>
      </c>
      <c r="O30" s="22" t="s">
        <v>76</v>
      </c>
      <c r="P30" s="121">
        <f>+P4+P8+P14+P18+P22+P26</f>
        <v>1139</v>
      </c>
      <c r="R30" s="160" t="s">
        <v>81</v>
      </c>
      <c r="S30" s="113" t="s">
        <v>60</v>
      </c>
      <c r="T30" s="121">
        <f>+T4+T10+T16+T22</f>
        <v>1015</v>
      </c>
      <c r="V30" s="160" t="s">
        <v>81</v>
      </c>
      <c r="W30" s="114" t="s">
        <v>69</v>
      </c>
      <c r="X30" s="121">
        <f>+X4+X8+X14+X18+X20+X24</f>
        <v>1359</v>
      </c>
    </row>
    <row r="31" spans="2:24" ht="15.75" thickBot="1">
      <c r="B31" s="160" t="s">
        <v>98</v>
      </c>
      <c r="C31" s="112" t="s">
        <v>62</v>
      </c>
      <c r="D31" s="118">
        <f>+D5+D9+D14+D17+D21</f>
        <v>888</v>
      </c>
      <c r="F31" s="160" t="s">
        <v>98</v>
      </c>
      <c r="G31" s="18" t="s">
        <v>72</v>
      </c>
      <c r="H31" s="121">
        <f>+H5+H12+H16+H20+H24</f>
        <v>855</v>
      </c>
      <c r="J31" s="160" t="s">
        <v>98</v>
      </c>
      <c r="K31" s="20" t="s">
        <v>57</v>
      </c>
      <c r="L31" s="121">
        <f>+L5+L9+L13+L17+L21+L24</f>
        <v>1160</v>
      </c>
      <c r="N31" s="160" t="s">
        <v>98</v>
      </c>
      <c r="O31" s="17" t="s">
        <v>77</v>
      </c>
      <c r="P31" s="121">
        <f>+P5+P9+P11+P15+P19+P23</f>
        <v>1274</v>
      </c>
      <c r="R31" s="160" t="s">
        <v>98</v>
      </c>
      <c r="S31" s="114" t="s">
        <v>66</v>
      </c>
      <c r="T31" s="121">
        <f>+T5+T9+T14</f>
        <v>717</v>
      </c>
      <c r="V31" s="160" t="s">
        <v>98</v>
      </c>
      <c r="W31" s="115" t="s">
        <v>64</v>
      </c>
      <c r="X31" s="121">
        <f>+X5+X9+X13+X17+X22+X26</f>
        <v>1154</v>
      </c>
    </row>
    <row r="32" spans="2:24" ht="15.75" thickBot="1">
      <c r="B32" s="160" t="s">
        <v>99</v>
      </c>
      <c r="C32" s="113" t="s">
        <v>63</v>
      </c>
      <c r="D32" s="118">
        <f>+D6+D10+D13+D22</f>
        <v>714</v>
      </c>
      <c r="F32" s="160" t="s">
        <v>99</v>
      </c>
      <c r="G32" s="19" t="s">
        <v>73</v>
      </c>
      <c r="H32" s="121">
        <f>+H6+H9+H13+H17+H21+H25</f>
        <v>1231</v>
      </c>
      <c r="J32" s="160" t="s">
        <v>99</v>
      </c>
      <c r="K32" s="21" t="s">
        <v>58</v>
      </c>
      <c r="L32" s="121">
        <f>+L6+L10+L14+L18+L20+L25</f>
        <v>1358</v>
      </c>
      <c r="N32" s="160" t="s">
        <v>99</v>
      </c>
      <c r="O32" s="18" t="s">
        <v>60</v>
      </c>
      <c r="P32" s="121">
        <f>+P6+P12+P16+P20+P24</f>
        <v>996</v>
      </c>
      <c r="R32" s="160" t="s">
        <v>99</v>
      </c>
      <c r="S32" s="115" t="s">
        <v>67</v>
      </c>
      <c r="T32" s="121">
        <f>+T6+T11+T15+T19+T23+T26</f>
        <v>1313</v>
      </c>
      <c r="V32" s="160" t="s">
        <v>99</v>
      </c>
      <c r="W32" s="114" t="s">
        <v>70</v>
      </c>
      <c r="X32" s="121">
        <f>+X6+X10+X12+X16+X21+X25</f>
        <v>1456</v>
      </c>
    </row>
    <row r="33" spans="2:24" ht="15.75" thickBot="1">
      <c r="B33" s="160" t="s">
        <v>100</v>
      </c>
      <c r="D33" s="156">
        <f>SUM(D29:D32)</f>
        <v>4526</v>
      </c>
      <c r="F33" s="160" t="s">
        <v>100</v>
      </c>
      <c r="H33" s="156">
        <f>SUM(H29:H32)</f>
        <v>4518</v>
      </c>
      <c r="J33" s="160" t="s">
        <v>100</v>
      </c>
      <c r="L33" s="156">
        <f>SUM(L29:L32)</f>
        <v>4872</v>
      </c>
      <c r="N33" s="160" t="s">
        <v>100</v>
      </c>
      <c r="P33" s="156">
        <f>SUM(P29:P32)</f>
        <v>5049</v>
      </c>
      <c r="R33" s="160" t="s">
        <v>100</v>
      </c>
      <c r="S33" s="17" t="s">
        <v>61</v>
      </c>
      <c r="T33" s="121">
        <f>+T7+T12+T17+T21+T25</f>
        <v>1181</v>
      </c>
      <c r="V33" s="160" t="s">
        <v>100</v>
      </c>
      <c r="X33" s="156">
        <f>SUM(X29:X32)</f>
        <v>5344</v>
      </c>
    </row>
    <row r="34" ht="14.25" thickBot="1" thickTop="1">
      <c r="T34" s="156">
        <f>SUM(T29:T33)</f>
        <v>5647</v>
      </c>
    </row>
    <row r="35" ht="14.25" thickBot="1" thickTop="1"/>
    <row r="36" spans="2:24" ht="15.75" thickBot="1">
      <c r="B36" s="161" t="s">
        <v>104</v>
      </c>
      <c r="C36" s="114" t="s">
        <v>60</v>
      </c>
      <c r="D36">
        <f>MEDIAN(D3,D7,D11,D15,D18,D20,D24,)</f>
        <v>207</v>
      </c>
      <c r="F36" s="161" t="s">
        <v>104</v>
      </c>
      <c r="G36" s="17" t="s">
        <v>61</v>
      </c>
      <c r="H36">
        <f>MEDIAN(H3,H7,H10,H14,H18,H22,)</f>
        <v>161</v>
      </c>
      <c r="J36" s="161" t="s">
        <v>104</v>
      </c>
      <c r="K36" s="18" t="s">
        <v>55</v>
      </c>
      <c r="L36">
        <f>MEDIAN(L3,L7,L11,L15,L19,L23,)</f>
        <v>209</v>
      </c>
      <c r="N36" s="161" t="s">
        <v>104</v>
      </c>
      <c r="O36" s="19" t="s">
        <v>75</v>
      </c>
      <c r="P36">
        <f>MEDIAN(P3,P7,P10,P13,P17,P21,P25)</f>
        <v>240</v>
      </c>
      <c r="R36" s="161" t="s">
        <v>104</v>
      </c>
      <c r="S36" s="112" t="s">
        <v>65</v>
      </c>
      <c r="T36">
        <f>MEDIAN(T3,T8,T13,T18,T20,T24)</f>
        <v>241.5</v>
      </c>
      <c r="V36" s="161" t="s">
        <v>104</v>
      </c>
      <c r="W36" s="111" t="s">
        <v>68</v>
      </c>
      <c r="X36">
        <f>MEDIAN(X3,X7,X11,X15,X19,X23,)</f>
        <v>226</v>
      </c>
    </row>
    <row r="37" spans="2:24" ht="15.75" thickBot="1">
      <c r="B37" s="161" t="s">
        <v>102</v>
      </c>
      <c r="C37" s="115" t="s">
        <v>61</v>
      </c>
      <c r="D37">
        <f>MEDIAN(D4,D8,D12,D16,D19,D23,D25,)</f>
        <v>215.5</v>
      </c>
      <c r="F37" s="161" t="s">
        <v>102</v>
      </c>
      <c r="G37" s="21" t="s">
        <v>71</v>
      </c>
      <c r="H37">
        <f>MEDIAN(H4,H8,H11,H15,H19,H23,)</f>
        <v>180</v>
      </c>
      <c r="J37" s="161" t="s">
        <v>102</v>
      </c>
      <c r="K37" s="19" t="s">
        <v>56</v>
      </c>
      <c r="L37">
        <f>MEDIAN(L4,L8,L12,L16,L22,)</f>
        <v>203.5</v>
      </c>
      <c r="N37" s="161" t="s">
        <v>102</v>
      </c>
      <c r="O37" s="76" t="s">
        <v>76</v>
      </c>
      <c r="P37">
        <f>MEDIAN(P4,P8,P14,P18,P22,)</f>
        <v>196.5</v>
      </c>
      <c r="R37" s="161" t="s">
        <v>102</v>
      </c>
      <c r="S37" s="113" t="s">
        <v>60</v>
      </c>
      <c r="T37">
        <f>MEDIAN(T4,T10,T16,T22,)</f>
        <v>262</v>
      </c>
      <c r="V37" s="161" t="s">
        <v>102</v>
      </c>
      <c r="W37" s="114" t="s">
        <v>69</v>
      </c>
      <c r="X37">
        <f>MEDIAN(X4,X8,X14,X18,X20,X24,)</f>
        <v>239</v>
      </c>
    </row>
    <row r="38" spans="2:24" ht="15.75" thickBot="1">
      <c r="B38" s="161" t="s">
        <v>105</v>
      </c>
      <c r="C38" s="112" t="s">
        <v>62</v>
      </c>
      <c r="D38">
        <f>MEDIAN(D5,D9,D14,D17,D21)</f>
        <v>204</v>
      </c>
      <c r="F38" s="161" t="s">
        <v>105</v>
      </c>
      <c r="G38" s="18" t="s">
        <v>72</v>
      </c>
      <c r="H38">
        <f>MEDIAN(H5,H12,H16,H20,H24,)</f>
        <v>160</v>
      </c>
      <c r="J38" s="161" t="s">
        <v>105</v>
      </c>
      <c r="K38" s="21" t="s">
        <v>57</v>
      </c>
      <c r="L38">
        <f>MEDIAN(L5,L9,L13,L17,L21,L24,)</f>
        <v>190</v>
      </c>
      <c r="N38" s="161" t="s">
        <v>105</v>
      </c>
      <c r="O38" s="21" t="s">
        <v>77</v>
      </c>
      <c r="P38">
        <f>MEDIAN(P5,P9,P11,P15,P19,P23,)</f>
        <v>198</v>
      </c>
      <c r="R38" s="161" t="s">
        <v>105</v>
      </c>
      <c r="S38" s="114" t="s">
        <v>66</v>
      </c>
      <c r="T38">
        <f>MEDIAN(T5,T9,T14)</f>
        <v>240</v>
      </c>
      <c r="V38" s="161" t="s">
        <v>105</v>
      </c>
      <c r="W38" s="115" t="s">
        <v>64</v>
      </c>
      <c r="X38">
        <f>MEDIAN(X5,X9,X13,X17,X22,)</f>
        <v>182.5</v>
      </c>
    </row>
    <row r="39" spans="2:24" ht="15.75" thickBot="1">
      <c r="B39" s="161" t="s">
        <v>104</v>
      </c>
      <c r="C39" s="113" t="s">
        <v>63</v>
      </c>
      <c r="D39">
        <f>MEDIAN(D6,D10,D13,D27,D22,)</f>
        <v>191</v>
      </c>
      <c r="F39" s="161" t="s">
        <v>104</v>
      </c>
      <c r="G39" s="20" t="s">
        <v>73</v>
      </c>
      <c r="H39">
        <f>MEDIAN(H6,H9,H13,H17,H21,H25)</f>
        <v>207</v>
      </c>
      <c r="J39" s="161" t="s">
        <v>104</v>
      </c>
      <c r="K39" s="21" t="s">
        <v>58</v>
      </c>
      <c r="L39">
        <f>MEDIAN(L6,L10,L14,L18,L20,L25,)</f>
        <v>224</v>
      </c>
      <c r="N39" s="161" t="s">
        <v>104</v>
      </c>
      <c r="O39" s="18" t="s">
        <v>60</v>
      </c>
      <c r="P39">
        <f>MEDIAN(P6,P12,P16,P18,P20,P24,)</f>
        <v>181</v>
      </c>
      <c r="R39" s="161" t="s">
        <v>104</v>
      </c>
      <c r="S39" s="114" t="s">
        <v>67</v>
      </c>
      <c r="T39">
        <f>MEDIAN(T6,T11,T15,T23,T20,)</f>
        <v>221</v>
      </c>
      <c r="V39" s="161" t="s">
        <v>104</v>
      </c>
      <c r="W39" s="114" t="s">
        <v>70</v>
      </c>
      <c r="X39">
        <f>MEDIAN(X6,X10,X12,X16,X21,X25,)</f>
        <v>244</v>
      </c>
    </row>
    <row r="40" spans="19:20" ht="15">
      <c r="S40" s="17" t="s">
        <v>61</v>
      </c>
      <c r="T40">
        <f>MEDIAN(T7,T12,T17,T25,T21,)</f>
        <v>233.5</v>
      </c>
    </row>
    <row r="41" ht="13.5" thickBot="1"/>
    <row r="42" spans="2:24" ht="15.75" thickBot="1">
      <c r="B42" s="161" t="s">
        <v>101</v>
      </c>
      <c r="C42" s="114" t="s">
        <v>60</v>
      </c>
      <c r="D42">
        <v>242</v>
      </c>
      <c r="F42" s="161" t="s">
        <v>101</v>
      </c>
      <c r="G42" s="17" t="s">
        <v>61</v>
      </c>
      <c r="H42">
        <v>230</v>
      </c>
      <c r="J42" s="161" t="s">
        <v>101</v>
      </c>
      <c r="K42" s="18" t="s">
        <v>55</v>
      </c>
      <c r="L42">
        <v>234</v>
      </c>
      <c r="N42" s="161" t="s">
        <v>101</v>
      </c>
      <c r="O42" s="19" t="s">
        <v>75</v>
      </c>
      <c r="P42">
        <v>253</v>
      </c>
      <c r="R42" s="161" t="s">
        <v>101</v>
      </c>
      <c r="S42" s="112" t="s">
        <v>65</v>
      </c>
      <c r="T42">
        <v>257</v>
      </c>
      <c r="V42" s="161" t="s">
        <v>101</v>
      </c>
      <c r="W42" s="111" t="s">
        <v>68</v>
      </c>
      <c r="X42">
        <v>260</v>
      </c>
    </row>
    <row r="43" spans="2:24" ht="15.75" thickBot="1">
      <c r="B43" s="161" t="s">
        <v>102</v>
      </c>
      <c r="C43" s="115" t="s">
        <v>61</v>
      </c>
      <c r="D43">
        <v>223</v>
      </c>
      <c r="F43" s="161" t="s">
        <v>102</v>
      </c>
      <c r="G43" s="21" t="s">
        <v>71</v>
      </c>
      <c r="H43">
        <v>247</v>
      </c>
      <c r="J43" s="161" t="s">
        <v>102</v>
      </c>
      <c r="K43" s="19" t="s">
        <v>56</v>
      </c>
      <c r="L43">
        <v>226</v>
      </c>
      <c r="N43" s="161" t="s">
        <v>102</v>
      </c>
      <c r="O43" s="76" t="s">
        <v>76</v>
      </c>
      <c r="P43">
        <v>231</v>
      </c>
      <c r="R43" s="161" t="s">
        <v>102</v>
      </c>
      <c r="S43" s="113" t="s">
        <v>60</v>
      </c>
      <c r="T43">
        <v>264</v>
      </c>
      <c r="V43" s="161" t="s">
        <v>102</v>
      </c>
      <c r="W43" s="114" t="s">
        <v>69</v>
      </c>
      <c r="X43">
        <v>247</v>
      </c>
    </row>
    <row r="44" spans="2:24" ht="15.75" thickBot="1">
      <c r="B44" s="161" t="s">
        <v>103</v>
      </c>
      <c r="C44" s="112" t="s">
        <v>62</v>
      </c>
      <c r="D44">
        <v>226</v>
      </c>
      <c r="F44" s="161" t="s">
        <v>103</v>
      </c>
      <c r="G44" s="18" t="s">
        <v>72</v>
      </c>
      <c r="H44">
        <v>237</v>
      </c>
      <c r="J44" s="161" t="s">
        <v>103</v>
      </c>
      <c r="K44" s="21" t="s">
        <v>57</v>
      </c>
      <c r="L44">
        <v>230</v>
      </c>
      <c r="N44" s="161" t="s">
        <v>103</v>
      </c>
      <c r="O44" s="21" t="s">
        <v>77</v>
      </c>
      <c r="P44">
        <v>241</v>
      </c>
      <c r="R44" s="161" t="s">
        <v>103</v>
      </c>
      <c r="S44" s="114" t="s">
        <v>66</v>
      </c>
      <c r="T44">
        <v>244</v>
      </c>
      <c r="V44" s="161" t="s">
        <v>103</v>
      </c>
      <c r="W44" s="115" t="s">
        <v>64</v>
      </c>
      <c r="X44">
        <v>250</v>
      </c>
    </row>
    <row r="45" spans="2:24" ht="15.75" thickBot="1">
      <c r="B45" s="161" t="s">
        <v>98</v>
      </c>
      <c r="C45" s="113" t="s">
        <v>63</v>
      </c>
      <c r="D45">
        <v>199</v>
      </c>
      <c r="F45" s="161" t="s">
        <v>98</v>
      </c>
      <c r="G45" s="20" t="s">
        <v>73</v>
      </c>
      <c r="H45">
        <v>223</v>
      </c>
      <c r="J45" s="161" t="s">
        <v>98</v>
      </c>
      <c r="K45" s="21" t="s">
        <v>58</v>
      </c>
      <c r="L45">
        <v>250</v>
      </c>
      <c r="N45" s="161" t="s">
        <v>98</v>
      </c>
      <c r="O45" s="18" t="s">
        <v>60</v>
      </c>
      <c r="P45">
        <v>227</v>
      </c>
      <c r="R45" s="161" t="s">
        <v>98</v>
      </c>
      <c r="S45" s="114" t="s">
        <v>67</v>
      </c>
      <c r="T45">
        <v>259</v>
      </c>
      <c r="V45" s="161" t="s">
        <v>98</v>
      </c>
      <c r="W45" s="114" t="s">
        <v>70</v>
      </c>
      <c r="X45">
        <v>257</v>
      </c>
    </row>
    <row r="46" spans="19:20" ht="15">
      <c r="S46" s="17" t="s">
        <v>61</v>
      </c>
      <c r="T46">
        <v>255</v>
      </c>
    </row>
    <row r="47" spans="3:23" ht="13.5" thickBot="1">
      <c r="C47" t="s">
        <v>106</v>
      </c>
      <c r="G47" t="s">
        <v>106</v>
      </c>
      <c r="K47" t="s">
        <v>106</v>
      </c>
      <c r="O47" t="s">
        <v>106</v>
      </c>
      <c r="S47" t="s">
        <v>106</v>
      </c>
      <c r="W47" t="s">
        <v>106</v>
      </c>
    </row>
    <row r="48" spans="3:24" ht="15.75" thickBot="1">
      <c r="C48" s="114" t="s">
        <v>60</v>
      </c>
      <c r="D48" s="162">
        <f>+D36/D42</f>
        <v>0.8553719008264463</v>
      </c>
      <c r="G48" s="17" t="s">
        <v>61</v>
      </c>
      <c r="H48" s="162">
        <f>+H36/H42</f>
        <v>0.7</v>
      </c>
      <c r="K48" s="18" t="s">
        <v>55</v>
      </c>
      <c r="L48" s="162">
        <f>+L36/L42</f>
        <v>0.8931623931623932</v>
      </c>
      <c r="O48" s="19" t="s">
        <v>75</v>
      </c>
      <c r="P48" s="162">
        <f>+P36/P42</f>
        <v>0.9486166007905138</v>
      </c>
      <c r="S48" s="112" t="s">
        <v>65</v>
      </c>
      <c r="T48" s="162">
        <f>+T36/T42</f>
        <v>0.9396887159533074</v>
      </c>
      <c r="W48" s="111" t="s">
        <v>68</v>
      </c>
      <c r="X48" s="162">
        <f>+X36/X42</f>
        <v>0.8692307692307693</v>
      </c>
    </row>
    <row r="49" spans="3:24" ht="15.75" thickBot="1">
      <c r="C49" s="115" t="s">
        <v>61</v>
      </c>
      <c r="D49" s="162">
        <f>+D37/D43</f>
        <v>0.9663677130044843</v>
      </c>
      <c r="G49" s="21" t="s">
        <v>71</v>
      </c>
      <c r="H49" s="162">
        <f>+H37/H43</f>
        <v>0.728744939271255</v>
      </c>
      <c r="K49" s="19" t="s">
        <v>56</v>
      </c>
      <c r="L49" s="162">
        <f>+L37/L43</f>
        <v>0.9004424778761062</v>
      </c>
      <c r="O49" s="76" t="s">
        <v>76</v>
      </c>
      <c r="P49" s="162">
        <f>+P37/P43</f>
        <v>0.8506493506493507</v>
      </c>
      <c r="S49" s="113" t="s">
        <v>60</v>
      </c>
      <c r="T49" s="162">
        <f>+T37/T43</f>
        <v>0.9924242424242424</v>
      </c>
      <c r="W49" s="114" t="s">
        <v>69</v>
      </c>
      <c r="X49" s="162">
        <f>+X37/X43</f>
        <v>0.9676113360323887</v>
      </c>
    </row>
    <row r="50" spans="3:24" ht="15.75" thickBot="1">
      <c r="C50" s="112" t="s">
        <v>62</v>
      </c>
      <c r="D50" s="162">
        <f>+D38/D44</f>
        <v>0.9026548672566371</v>
      </c>
      <c r="G50" s="18" t="s">
        <v>72</v>
      </c>
      <c r="H50" s="162">
        <f>+H38/H44</f>
        <v>0.6751054852320675</v>
      </c>
      <c r="K50" s="21" t="s">
        <v>57</v>
      </c>
      <c r="L50" s="162">
        <f>+L38/L44</f>
        <v>0.8260869565217391</v>
      </c>
      <c r="O50" s="21" t="s">
        <v>77</v>
      </c>
      <c r="P50" s="162">
        <f>+P38/P44</f>
        <v>0.8215767634854771</v>
      </c>
      <c r="S50" s="114" t="s">
        <v>66</v>
      </c>
      <c r="T50" s="162">
        <f>+T38/T44</f>
        <v>0.9836065573770492</v>
      </c>
      <c r="W50" s="115" t="s">
        <v>64</v>
      </c>
      <c r="X50" s="162">
        <f>+X38/X44</f>
        <v>0.73</v>
      </c>
    </row>
    <row r="51" spans="3:24" ht="15.75" thickBot="1">
      <c r="C51" s="113" t="s">
        <v>63</v>
      </c>
      <c r="D51" s="162">
        <f>+D39/D45</f>
        <v>0.9597989949748744</v>
      </c>
      <c r="G51" s="20" t="s">
        <v>73</v>
      </c>
      <c r="H51" s="162">
        <f>+H39/H45</f>
        <v>0.9282511210762332</v>
      </c>
      <c r="K51" s="21" t="s">
        <v>58</v>
      </c>
      <c r="L51" s="162">
        <f>+L39/L45</f>
        <v>0.896</v>
      </c>
      <c r="O51" s="18" t="s">
        <v>60</v>
      </c>
      <c r="P51" s="162">
        <f>+P39/P45</f>
        <v>0.7973568281938326</v>
      </c>
      <c r="S51" s="114" t="s">
        <v>67</v>
      </c>
      <c r="T51" s="162">
        <f>+T39/T45</f>
        <v>0.8532818532818532</v>
      </c>
      <c r="W51" s="114" t="s">
        <v>70</v>
      </c>
      <c r="X51" s="162">
        <f>+X39/X45</f>
        <v>0.9494163424124513</v>
      </c>
    </row>
    <row r="52" spans="19:20" ht="15">
      <c r="S52" s="17" t="s">
        <v>61</v>
      </c>
      <c r="T52" s="162">
        <f>+T40/T46</f>
        <v>0.9156862745098039</v>
      </c>
    </row>
  </sheetData>
  <sheetProtection/>
  <mergeCells count="4">
    <mergeCell ref="A23:A26"/>
    <mergeCell ref="F23:F26"/>
    <mergeCell ref="J23:J26"/>
    <mergeCell ref="N23:N26"/>
  </mergeCells>
  <printOptions/>
  <pageMargins left="0.44" right="0.32" top="0.79" bottom="0.72" header="0.46" footer="0.5"/>
  <pageSetup fitToHeight="1" fitToWidth="1" horizontalDpi="300" verticalDpi="3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Enur result Charts</dc:title>
  <dc:subject/>
  <dc:creator>Allan Tucker</dc:creator>
  <cp:keywords/>
  <dc:description/>
  <cp:lastModifiedBy>Graeme Mitchell</cp:lastModifiedBy>
  <cp:lastPrinted>2011-03-21T01:48:54Z</cp:lastPrinted>
  <dcterms:created xsi:type="dcterms:W3CDTF">2010-03-19T23:42:35Z</dcterms:created>
  <dcterms:modified xsi:type="dcterms:W3CDTF">2011-03-25T01:17:20Z</dcterms:modified>
  <cp:category/>
  <cp:version/>
  <cp:contentType/>
  <cp:contentStatus/>
</cp:coreProperties>
</file>